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cokl\Downloads\Neuer Ordner (12)\"/>
    </mc:Choice>
  </mc:AlternateContent>
  <xr:revisionPtr revIDLastSave="0" documentId="13_ncr:1_{7C11D5F5-FE5B-4F2D-BA4B-D8EB95ACC3FD}" xr6:coauthVersionLast="47" xr6:coauthVersionMax="47" xr10:uidLastSave="{00000000-0000-0000-0000-000000000000}"/>
  <bookViews>
    <workbookView xWindow="-108" yWindow="-108" windowWidth="23256" windowHeight="12456" xr2:uid="{00000000-000D-0000-FFFF-FFFF00000000}"/>
  </bookViews>
  <sheets>
    <sheet name="Dashboard pour cas 2026" sheetId="1" r:id="rId1"/>
    <sheet name="Études" sheetId="2" r:id="rId2"/>
    <sheet name="Nombre interventions MEC" sheetId="3" r:id="rId3"/>
    <sheet name="1a cas bénins" sheetId="11" r:id="rId4"/>
    <sheet name="2 cas sans MEC" sheetId="4" r:id="rId5"/>
    <sheet name="4 Cas à contrôler" sheetId="19" r:id="rId6"/>
    <sheet name="14 Différence temps &gt;5 jours" sheetId="6" r:id="rId7"/>
    <sheet name="15 Cas hors délai" sheetId="20" r:id="rId8"/>
    <sheet name="16a cas sans Tumorboard préth." sheetId="9" r:id="rId9"/>
    <sheet name="16b Cas sans nouveau Tumorboard" sheetId="21" r:id="rId10"/>
    <sheet name="17 cas sans Tumorboard post." sheetId="10" r:id="rId11"/>
    <sheet name="Numéro hôpital" sheetId="12" r:id="rId12"/>
    <sheet name="18 réopérations" sheetId="13" r:id="rId13"/>
    <sheet name="19 résections" sheetId="14" r:id="rId14"/>
    <sheet name="20a OP conservatrices du sein" sheetId="15" r:id="rId15"/>
    <sheet name="20b mastectomies" sheetId="16" r:id="rId16"/>
    <sheet name="21 DCIS avec ablation" sheetId="17" r:id="rId17"/>
    <sheet name="Filtersettings" sheetId="5" r:id="rId18"/>
    <sheet name="Directives 2027" sheetId="18" r:id="rId19"/>
  </sheets>
  <definedNames>
    <definedName name="_ftnref1" localSheetId="0">'Dashboard pour cas 2026'!$D$36</definedName>
    <definedName name="_ftnref2" localSheetId="0">'Dashboard pour cas 2026'!$D$46</definedName>
    <definedName name="Plausibilität" localSheetId="0">'Dashboard pour cas 2026'!$L$115:$L$116</definedName>
    <definedName name="Studientyp" localSheetId="1">Études!$B$72:$B$74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2" l="1"/>
  <c r="F11" i="2"/>
  <c r="H10" i="2"/>
  <c r="H9" i="2"/>
  <c r="H8" i="2"/>
  <c r="H7" i="2"/>
  <c r="H6" i="2"/>
  <c r="H5" i="2"/>
  <c r="H4" i="2"/>
  <c r="H3" i="2"/>
  <c r="H2" i="2"/>
  <c r="H11" i="2" s="1"/>
  <c r="F86" i="1" s="1"/>
  <c r="K111" i="1"/>
  <c r="H108" i="1"/>
  <c r="J108" i="1" s="1"/>
  <c r="K108" i="1" s="1"/>
  <c r="G107" i="1"/>
  <c r="H107" i="1" s="1"/>
  <c r="J107" i="1" s="1"/>
  <c r="K107" i="1" s="1"/>
  <c r="G106" i="1"/>
  <c r="H106" i="1" s="1"/>
  <c r="F106" i="1"/>
  <c r="H105" i="1"/>
  <c r="H104" i="1"/>
  <c r="H103" i="1"/>
  <c r="J103" i="1" s="1"/>
  <c r="K103" i="1" s="1"/>
  <c r="K102" i="1"/>
  <c r="H102" i="1"/>
  <c r="K101" i="1"/>
  <c r="H101" i="1"/>
  <c r="H100" i="1"/>
  <c r="J100" i="1" s="1"/>
  <c r="K100" i="1" s="1"/>
  <c r="K99" i="1"/>
  <c r="H99" i="1"/>
  <c r="K98" i="1"/>
  <c r="G98" i="1"/>
  <c r="F98" i="1"/>
  <c r="H98" i="1" s="1"/>
  <c r="G97" i="1"/>
  <c r="H97" i="1" s="1"/>
  <c r="G96" i="1"/>
  <c r="H96" i="1" s="1"/>
  <c r="J96" i="1" s="1"/>
  <c r="K96" i="1" s="1"/>
  <c r="J95" i="1"/>
  <c r="K95" i="1" s="1"/>
  <c r="G95" i="1"/>
  <c r="H95" i="1" s="1"/>
  <c r="G94" i="1"/>
  <c r="H94" i="1" s="1"/>
  <c r="J94" i="1" s="1"/>
  <c r="K94" i="1" s="1"/>
  <c r="G93" i="1"/>
  <c r="H93" i="1" s="1"/>
  <c r="J93" i="1" s="1"/>
  <c r="K93" i="1" s="1"/>
  <c r="G92" i="1"/>
  <c r="H92" i="1" s="1"/>
  <c r="J92" i="1" s="1"/>
  <c r="K92" i="1" s="1"/>
  <c r="H91" i="1"/>
  <c r="J91" i="1" s="1"/>
  <c r="K91" i="1" s="1"/>
  <c r="G90" i="1"/>
  <c r="H90" i="1" s="1"/>
  <c r="J90" i="1" s="1"/>
  <c r="K90" i="1" s="1"/>
  <c r="H88" i="1"/>
  <c r="J88" i="1" s="1"/>
  <c r="K88" i="1" s="1"/>
  <c r="H87" i="1"/>
  <c r="J87" i="1" s="1"/>
  <c r="K87" i="1" s="1"/>
  <c r="G86" i="1"/>
  <c r="H86" i="1" s="1"/>
  <c r="G85" i="1"/>
  <c r="H85" i="1" s="1"/>
  <c r="J85" i="1" s="1"/>
  <c r="K85" i="1" s="1"/>
  <c r="F85" i="1"/>
  <c r="F84" i="1"/>
  <c r="J84" i="1" s="1"/>
  <c r="K84" i="1" s="1"/>
  <c r="J83" i="1"/>
  <c r="K83" i="1" s="1"/>
  <c r="J82" i="1"/>
  <c r="K82" i="1" s="1"/>
  <c r="K81" i="1"/>
  <c r="J81" i="1"/>
  <c r="J80" i="1"/>
  <c r="K80" i="1" s="1"/>
  <c r="J79" i="1"/>
  <c r="K79" i="1" s="1"/>
  <c r="J78" i="1"/>
  <c r="K78" i="1" s="1"/>
  <c r="F75" i="1"/>
  <c r="J75" i="1" s="1"/>
  <c r="K75" i="1" s="1"/>
  <c r="J74" i="1"/>
  <c r="K74" i="1" s="1"/>
  <c r="K73" i="1"/>
  <c r="J73" i="1"/>
  <c r="J72" i="1"/>
  <c r="K72" i="1" s="1"/>
  <c r="J71" i="1"/>
  <c r="K71" i="1" s="1"/>
  <c r="J70" i="1"/>
  <c r="K70" i="1" s="1"/>
  <c r="J69" i="1"/>
  <c r="K69" i="1" s="1"/>
  <c r="J68" i="1"/>
  <c r="K68" i="1" s="1"/>
  <c r="J66" i="1"/>
  <c r="K66" i="1" s="1"/>
  <c r="F66" i="1"/>
  <c r="J65" i="1"/>
  <c r="K65" i="1" s="1"/>
  <c r="J64" i="1"/>
  <c r="K64" i="1" s="1"/>
  <c r="J63" i="1"/>
  <c r="K63" i="1" s="1"/>
  <c r="J62" i="1"/>
  <c r="K62" i="1" s="1"/>
  <c r="J61" i="1"/>
  <c r="K61" i="1" s="1"/>
  <c r="J60" i="1"/>
  <c r="K60" i="1" s="1"/>
  <c r="J59" i="1"/>
  <c r="K59" i="1" s="1"/>
  <c r="J58" i="1"/>
  <c r="K58" i="1" s="1"/>
  <c r="J57" i="1"/>
  <c r="K57" i="1" s="1"/>
  <c r="F56" i="1"/>
  <c r="J56" i="1" s="1"/>
  <c r="K56" i="1" s="1"/>
  <c r="J55" i="1"/>
  <c r="K55" i="1" s="1"/>
  <c r="J54" i="1"/>
  <c r="K54" i="1" s="1"/>
  <c r="J53" i="1"/>
  <c r="K53" i="1" s="1"/>
  <c r="J52" i="1"/>
  <c r="K52" i="1" s="1"/>
  <c r="J51" i="1"/>
  <c r="K51" i="1" s="1"/>
  <c r="J50" i="1"/>
  <c r="K50" i="1" s="1"/>
  <c r="J49" i="1"/>
  <c r="K49" i="1" s="1"/>
  <c r="J48" i="1"/>
  <c r="K48" i="1" s="1"/>
  <c r="K47" i="1"/>
  <c r="J47" i="1"/>
  <c r="F45" i="1"/>
  <c r="J45" i="1" s="1"/>
  <c r="K45" i="1" s="1"/>
  <c r="J44" i="1"/>
  <c r="K44" i="1" s="1"/>
  <c r="J43" i="1"/>
  <c r="K43" i="1" s="1"/>
  <c r="J42" i="1"/>
  <c r="K42" i="1" s="1"/>
  <c r="J41" i="1"/>
  <c r="K41" i="1" s="1"/>
  <c r="J40" i="1"/>
  <c r="K40" i="1" s="1"/>
  <c r="J39" i="1"/>
  <c r="K39" i="1" s="1"/>
  <c r="J38" i="1"/>
  <c r="K38" i="1" s="1"/>
  <c r="J37" i="1"/>
  <c r="K37" i="1" s="1"/>
  <c r="J36" i="1"/>
  <c r="K36" i="1" s="1"/>
  <c r="H34" i="1"/>
  <c r="J34" i="1" s="1"/>
  <c r="K34" i="1" s="1"/>
  <c r="J33" i="1"/>
  <c r="K33" i="1" s="1"/>
  <c r="J32" i="1"/>
  <c r="K32" i="1" s="1"/>
  <c r="J31" i="1"/>
  <c r="K31" i="1" s="1"/>
  <c r="J30" i="1"/>
  <c r="K30" i="1" s="1"/>
  <c r="J29" i="1"/>
  <c r="K29" i="1" s="1"/>
  <c r="J28" i="1"/>
  <c r="K28" i="1" s="1"/>
  <c r="J27" i="1"/>
  <c r="K27" i="1" s="1"/>
  <c r="J26" i="1"/>
  <c r="K26" i="1" s="1"/>
  <c r="J25" i="1"/>
  <c r="K25" i="1" s="1"/>
  <c r="J24" i="1"/>
  <c r="K24" i="1" s="1"/>
  <c r="J23" i="1"/>
  <c r="K23" i="1" s="1"/>
  <c r="J22" i="1"/>
  <c r="K22" i="1" s="1"/>
  <c r="J21" i="1"/>
  <c r="K21" i="1" s="1"/>
  <c r="J20" i="1"/>
  <c r="K20" i="1" s="1"/>
  <c r="K19" i="1"/>
  <c r="F19" i="1"/>
  <c r="I18" i="1"/>
  <c r="F18" i="1"/>
  <c r="J18" i="1" s="1"/>
  <c r="K18" i="1" s="1"/>
  <c r="I17" i="1"/>
  <c r="F17" i="1"/>
  <c r="J17" i="1" s="1"/>
  <c r="K17" i="1" s="1"/>
  <c r="I16" i="1"/>
  <c r="F16" i="1"/>
  <c r="J16" i="1" s="1"/>
  <c r="K16" i="1" s="1"/>
  <c r="I15" i="1"/>
  <c r="F15" i="1"/>
  <c r="J15" i="1" s="1"/>
  <c r="K15" i="1" s="1"/>
  <c r="I14" i="1"/>
  <c r="F14" i="1"/>
  <c r="J14" i="1" s="1"/>
  <c r="K14" i="1" s="1"/>
  <c r="I13" i="1"/>
  <c r="F13" i="1"/>
  <c r="J13" i="1" s="1"/>
  <c r="K13" i="1" s="1"/>
  <c r="I12" i="1"/>
  <c r="F12" i="1"/>
  <c r="J12" i="1" s="1"/>
  <c r="K12" i="1" s="1"/>
  <c r="I11" i="1"/>
  <c r="F11" i="1"/>
  <c r="J11" i="1" s="1"/>
  <c r="K11" i="1" s="1"/>
  <c r="I10" i="1"/>
  <c r="F10" i="1"/>
  <c r="J10" i="1" s="1"/>
  <c r="K10" i="1" s="1"/>
  <c r="G9" i="1"/>
  <c r="H9" i="1" s="1"/>
  <c r="K8" i="1"/>
  <c r="G8" i="1"/>
  <c r="F8" i="1"/>
  <c r="H8" i="1" s="1"/>
  <c r="K7" i="1"/>
  <c r="G7" i="1"/>
  <c r="H7" i="1" s="1"/>
  <c r="G6" i="1"/>
  <c r="H6" i="1" s="1"/>
  <c r="J5" i="1"/>
  <c r="J4" i="1"/>
  <c r="K4" i="1" s="1"/>
  <c r="E1" i="1"/>
</calcChain>
</file>

<file path=xl/sharedStrings.xml><?xml version="1.0" encoding="utf-8"?>
<sst xmlns="http://schemas.openxmlformats.org/spreadsheetml/2006/main" count="973" uniqueCount="596">
  <si>
    <t>#</t>
  </si>
  <si>
    <t>1a</t>
  </si>
  <si>
    <t>n/a</t>
  </si>
  <si>
    <t>1b</t>
  </si>
  <si>
    <t>16a</t>
  </si>
  <si>
    <t>16b</t>
  </si>
  <si>
    <t>18a</t>
  </si>
  <si>
    <t>18b</t>
  </si>
  <si>
    <t>20a</t>
  </si>
  <si>
    <t>70-90%</t>
  </si>
  <si>
    <t>T2</t>
  </si>
  <si>
    <t>T3</t>
  </si>
  <si>
    <t>T4</t>
  </si>
  <si>
    <t>TX</t>
  </si>
  <si>
    <t>T0</t>
  </si>
  <si>
    <t>20b</t>
  </si>
  <si>
    <t>Total</t>
  </si>
  <si>
    <t>Roche SafeHer M028048</t>
  </si>
  <si>
    <t>AA_Output:FilterSetting_ID=9032</t>
  </si>
  <si>
    <t>AA_Output:FilterSetting_ID=4560</t>
  </si>
  <si>
    <t>AA_Output:FilterSetting_ID=9202</t>
  </si>
  <si>
    <t>AA_Output:FilterSetting_ID=9205</t>
  </si>
  <si>
    <t>AA_Output:FilterSetting_ID=9206</t>
  </si>
  <si>
    <t>AA_Output:FilterSetting_ID=4327</t>
  </si>
  <si>
    <t>AA_Output:FilterSetting_ID=6512</t>
  </si>
  <si>
    <t>Centre du sein :</t>
  </si>
  <si>
    <t>Indicateur</t>
  </si>
  <si>
    <t>Définition</t>
  </si>
  <si>
    <t>Valeur min.</t>
  </si>
  <si>
    <t>Unité</t>
  </si>
  <si>
    <t>Numérateur</t>
  </si>
  <si>
    <t>Dénominateur</t>
  </si>
  <si>
    <t>Valeur</t>
  </si>
  <si>
    <t>MEC</t>
  </si>
  <si>
    <t>Message d'erreur / remarque</t>
  </si>
  <si>
    <t>Brève justification en cas d'écart</t>
  </si>
  <si>
    <t>Contrôle de plausibilité</t>
  </si>
  <si>
    <t>Nouveaux cas de cancer du sein</t>
  </si>
  <si>
    <t>Nombre de nouveaux cas de cancer du sein (tumeurs / récidives)</t>
  </si>
  <si>
    <t>Nombre de patientes concernées</t>
  </si>
  <si>
    <t>AA_Output:FilterSetting_ID=9027;Field=Anzahl</t>
  </si>
  <si>
    <t>Nombre de nouveaux cas de cancer du sein (nombre de tumeurs / récidives)</t>
  </si>
  <si>
    <t>AA_Output:FilterSetting_ID=9028;Field=Total</t>
  </si>
  <si>
    <t>dont récidives</t>
  </si>
  <si>
    <t>AA_Output:FilterSetting_ID=9029;Field=Anzahl</t>
  </si>
  <si>
    <t>dont cas diagnostiqués en interne</t>
  </si>
  <si>
    <t>AA_Output:FilterSetting_ID=9030;Field=Total</t>
  </si>
  <si>
    <t>dont la biopsie a été réalisée à l'extérieur du Centre du sein</t>
  </si>
  <si>
    <t>Traitements chirurgicaux des carcinomes primaires</t>
  </si>
  <si>
    <t>Nombre de chirurgies primaires parmi les nouveaux cas de cancer du sein (y compris récidives)</t>
  </si>
  <si>
    <t>Nombre de nouveaux cas de cancer du sein opérés</t>
  </si>
  <si>
    <t>AA_Output:FilterSetting_ID=915;Field=Anzahl;Code=1</t>
  </si>
  <si>
    <t>Sénologie chirurgicale: Nombre de chirurgies primaires par MEC parmi les nouveaux cas de cancer du sein (y compris récidives)</t>
  </si>
  <si>
    <t>Nombre d'opérations par MEC</t>
  </si>
  <si>
    <t>Nombre total d'opérations</t>
  </si>
  <si>
    <t>Interventions plastiques et reconstructrices du sein</t>
  </si>
  <si>
    <t>Chirurgie plastique/onco-plastique : nombre d'interventions plastiques et reconstructrices du sein par MEC</t>
  </si>
  <si>
    <t>Nombre total d'interventions du Centre du sein</t>
  </si>
  <si>
    <t>Nombre d'opérations par "MEC principal" (tous lieux confondus)</t>
  </si>
  <si>
    <t>Nombre d'opérations par "MEC additionnel (tous lieux confondus)</t>
  </si>
  <si>
    <t>Nombre total de greffes de tissus autologues au Centre du sein</t>
  </si>
  <si>
    <t>Nombre total de greffes de tissus autologues par "MEC principal" (tous lieux confondus)</t>
  </si>
  <si>
    <t>Proportion de cas dans lesquels les tumeurs mammaires classées BI-RADS ≥3 ont été confirmées par biopsie au trocart avant l'exérèse.</t>
  </si>
  <si>
    <t>Nombre de lésions BI-RADS ≥3 avec biopsie préalable</t>
  </si>
  <si>
    <t>AA_Output:FilterSetting_ID=13895;Field=Total</t>
  </si>
  <si>
    <t>AA_Output:FilterSetting_ID=13894;Field=Total</t>
  </si>
  <si>
    <t>Analyses en pathologie</t>
  </si>
  <si>
    <t>Pathologie: Nombre de lectures de prélèvements mammaires</t>
  </si>
  <si>
    <t>Nombre total de lectures au Centre du sein</t>
  </si>
  <si>
    <t>Nombre de lectures de prélèvements par MEC</t>
  </si>
  <si>
    <t>Nombre total de lectures de prélèvements pour l'ensemble des MEC</t>
  </si>
  <si>
    <t>Carcinomes nouvellement diagnostiqués par la pathologie</t>
  </si>
  <si>
    <t>Pathologie: Nombre de cancers nouvellement diagnostiqués</t>
  </si>
  <si>
    <t>Nombre de carcinomes nouvellement diagnostiqués</t>
  </si>
  <si>
    <t>Nombre de lectures de prélèvements pour les carcinomes nouvellement diagnostiqués par MEC</t>
  </si>
  <si>
    <t>Traitements systémiques réalisés par l'oncologie médicale</t>
  </si>
  <si>
    <t>Oncologie : nombre de patientes ayant bénéficié d'un traitement systémique oncologique au Centre du sein</t>
  </si>
  <si>
    <t>Nombre total de patientes ayant bénéficié d'un traitement systémique oncologique au Centre du sein</t>
  </si>
  <si>
    <t>Nombre de patientes ayant bénéficié d'un traitement systémique oncologique au Centre du sein par MEC 1</t>
  </si>
  <si>
    <t>Nombre de patientes ayant bénéficié d'un traitement systémique oncologique au Centre du sein par MEC 2</t>
  </si>
  <si>
    <t>Nombre de patientes ayant bénéficié d'un traitement systémique oncologique au Centre du sein par MEC 3</t>
  </si>
  <si>
    <t>Nombre de patientes ayant bénéficié d'un traitement systémique oncologique au Centre du sein par MEC 4</t>
  </si>
  <si>
    <t>Nombre de patientes ayant bénéficié d'un traitement systémique oncologique au Centre du sein par MEC 5</t>
  </si>
  <si>
    <t>Nombre de patientes ayant bénéficié d'un traitement systémique oncologique au Centre du sein par MEC 6</t>
  </si>
  <si>
    <t>Nombre de patientes ayant bénéficié d'un traitement systémique oncologique au Centre du sein par MEC 7</t>
  </si>
  <si>
    <t>Nombre de patientes ayant bénéficié d'un traitement systémique oncologique au Centre du sein par MEC 8</t>
  </si>
  <si>
    <t>Nombre total de patientes ayant bénéficié d'un traitement systémique oncologique pour l'ensemble des MEC</t>
  </si>
  <si>
    <t>Nombre de patientes ayant bénéficié d'un traitement systémique néoadjuvant au Centre du sein</t>
  </si>
  <si>
    <t>Le filtre inclut RT01 = « oui »; ce champ couvre une hormonothérapie comme premier traitement néoadjuvant ou palliatif.</t>
  </si>
  <si>
    <t>Examens Mx en radiologie</t>
  </si>
  <si>
    <t>Radiologie: Nombre de mammographies et de  repérages au Centre du sein</t>
  </si>
  <si>
    <t>Nombre total de mammographies</t>
  </si>
  <si>
    <t>Nombre de mammographies lues  par MEC</t>
  </si>
  <si>
    <t>Nombre de mammographies lues pour l'ensemble des MEC</t>
  </si>
  <si>
    <t>Nombre de procédures de repérage pré- ou peropératoires pour des lésions mammaires non palpables</t>
  </si>
  <si>
    <t>Nombre de procédures de repérage pré- ou peropératoires</t>
  </si>
  <si>
    <t>Nombre de contrôles radiographiques ou ultrasonographiques de pièces opératoires</t>
  </si>
  <si>
    <t>Radio-oncologie: Nombre de  radiothérapies adjuvantes (sein, paroi thoracique)</t>
  </si>
  <si>
    <t>Nombre total de radiothérapies</t>
  </si>
  <si>
    <t>dont radiothérapies par MEC</t>
  </si>
  <si>
    <t>Nombre total de radiothérapies par MEC</t>
  </si>
  <si>
    <t>Cas inclus dans des études</t>
  </si>
  <si>
    <t>Taux patientes incluses dans des études cliniques</t>
  </si>
  <si>
    <t>Nombre de patientes incluses dans des études cliniques observationnelles et interventionnelles</t>
  </si>
  <si>
    <t>Nombre de patientes incluses dans des études cliniques interventionnelles</t>
  </si>
  <si>
    <t>Proportion de cas diagnostiqués en interne, qui ont été informés du diagnostic dans les 5 jours ouvrés suivant la biopsie, par rapport au nombre total de cas diagnostiqués en interne</t>
  </si>
  <si>
    <t>Nombre de cas max. 5 jours ouvrés</t>
  </si>
  <si>
    <t>AA_Output:FilterSetting_ID=9033;Field=Total</t>
  </si>
  <si>
    <t>AA_Output:FilterSetting_ID=9034;Field=Total</t>
  </si>
  <si>
    <t>Proportion de premiers diagnostics internes de carcinome mammaire invasif dont le traitement a débuté dans les 28 jours calendaires selon le champ calculé BC_KPI15, parmi les cas disposant d’une date de biopsie ou de la date d’information du premier résultat anatomopathologique; DCIS exclus.</t>
  </si>
  <si>
    <t>Nombre de cas avec début du traitement dans les 28 jours calendaires (≈20 jours ouvrables)</t>
  </si>
  <si>
    <t>AA_Output:FilterSetting_ID=13901;Field=Total</t>
  </si>
  <si>
    <t>AA_Output:FilterSetting_ID=13900;Field=Total</t>
  </si>
  <si>
    <t>Le calcul technique repose sur BC_KPI15 et une fenêtre de 28 jours calendaires.</t>
  </si>
  <si>
    <t>Proportion de cas ayant bénéficié d'un avis multidisciplinaire lors du Tumorboard préopératoire par rapport au nombre total de nouveaux cas de cancer du sein.</t>
  </si>
  <si>
    <t>Nombre de cas</t>
  </si>
  <si>
    <t>AA_Output:FilterSetting_ID=9059;Field=Total</t>
  </si>
  <si>
    <t>Proportion de cas ayant bénéficié d'une nouvelle discussion au Tumorboard préopératoire après un traitement systémique oncologique néoadjuvant, par rapport à tous les cas traités selon un concept thérapeutique néoadjuvant.</t>
  </si>
  <si>
    <t>AA_Output:FilterSetting_ID=13903;Field=Total</t>
  </si>
  <si>
    <t>AA_Output:FilterSetting_ID=13902;Field=Total</t>
  </si>
  <si>
    <t>Le dénominateur reprend la définition de l’indicateur 8, y compris RT01 = « oui ».</t>
  </si>
  <si>
    <t>Proportion de cas ayant bénéficiés d'un avis multidisciplinaire lors du Tumorboard post-opératoire par rapport au nombre total de nouveaux cas</t>
  </si>
  <si>
    <t>AA_Output:FilterSetting_ID=9060;Field=Anzahl</t>
  </si>
  <si>
    <t>Taux de reprises chirurgicales oncologiques</t>
  </si>
  <si>
    <t>Nombre de reprises chirurgicales oncologiques</t>
  </si>
  <si>
    <t>AA_Output:FilterSetting_ID=9061;Field=Anzahl</t>
  </si>
  <si>
    <t>Taux de reprises chirurgicales non oncologiques après une chirurgie oncologique primaire (DCIS et carcinomes invasifs), avec ou sans intervention plastique et reconstructrice.</t>
  </si>
  <si>
    <t>Nombre de reprises chirurgicales non oncologiques</t>
  </si>
  <si>
    <t>AA_Output:FilterSetting_ID=9062;Field=Anzahl</t>
  </si>
  <si>
    <t>Proportion de résections R0 / R1 dans les cas de tumeurs invasives après chirurgie primaire (sans DCIS)</t>
  </si>
  <si>
    <t>Nombre de cas invasifs (sans DCIS)</t>
  </si>
  <si>
    <t>AA_Output:FilterSetting_ID=9064;Field=Total</t>
  </si>
  <si>
    <t>Nombre de résections R0</t>
  </si>
  <si>
    <t>AA_Output:FilterSetting_ID=9065;Field=Total</t>
  </si>
  <si>
    <t>Nombre de résections R1</t>
  </si>
  <si>
    <t>AA_Output:FilterSetting_ID=9066;Field=Total</t>
  </si>
  <si>
    <t>Nombre d'autres</t>
  </si>
  <si>
    <t>Documentation des chirurgies conservatrices du sein</t>
  </si>
  <si>
    <t>Répartition des taux de chirurgies conservatrices selon la taille tumorale</t>
  </si>
  <si>
    <t>Tis</t>
  </si>
  <si>
    <t>AA_Output:FilterSetting_ID=9070;Field=Anzahl</t>
  </si>
  <si>
    <t>AA_Output:FilterSetting_ID=9072;Field=Anzahl</t>
  </si>
  <si>
    <t>T1 (hors EIC; absence de composante DCIS utilisée comme proxy)</t>
  </si>
  <si>
    <t>AA_Output:FilterSetting_ID=13905;Field=Total</t>
  </si>
  <si>
    <t>AA_Output:FilterSetting_ID=13904;Field=Total</t>
  </si>
  <si>
    <t>L’absence de composante DCIS est utilisée comme proxy de l’absence d’EIC.</t>
  </si>
  <si>
    <t>AA_Output:FilterSetting_ID=9074;Field=Anzahl</t>
  </si>
  <si>
    <t>AA_Output:FilterSetting_ID=9075;Field=Anzahl</t>
  </si>
  <si>
    <t>AA_Output:FilterSetting_ID=9076;Field=Anzahl</t>
  </si>
  <si>
    <t>AA_Output:FilterSetting_ID=9077;Field=Anzahl</t>
  </si>
  <si>
    <t>AA_Output:FilterSetting_ID=9078;Field=Anzahl</t>
  </si>
  <si>
    <t>AA_Output:FilterSetting_ID=9079;Field=Anzahl</t>
  </si>
  <si>
    <t>AA_Output:FilterSetting_ID=9080;Field=Anzahl</t>
  </si>
  <si>
    <t>AA_Output:FilterSetting_ID=9081;Field=Anzahl</t>
  </si>
  <si>
    <t>AA_Output:FilterSetting_ID=9082;Field=Anzahl</t>
  </si>
  <si>
    <t>AA_Output:FilterSetting_ID=9083;Field=Anzahl</t>
  </si>
  <si>
    <t>Nombre total de chirurgies conservatrices</t>
  </si>
  <si>
    <t>Taux de mastectomies</t>
  </si>
  <si>
    <t>15 % à ≤40 %</t>
  </si>
  <si>
    <t>Nombre de mastectomies</t>
  </si>
  <si>
    <t>AA_Output:FilterSetting_ID=9084;Field=Anzahl</t>
  </si>
  <si>
    <t>Proportion de cas de DCIS opérés par chirurgie conservatrice avec ablation ganglionnaire, par rapport au nombre total de cas de DCIS opérés par chirurgie conservatrice.</t>
  </si>
  <si>
    <t>Nombre de cas de DCIS avec ablation ganglionnaire</t>
  </si>
  <si>
    <t>AA_Output:FilterSetting_ID=13907;Field=Total</t>
  </si>
  <si>
    <t>AA_Output:FilterSetting_ID=13906;Field=Total</t>
  </si>
  <si>
    <t>Remarques :</t>
  </si>
  <si>
    <t>Rempli par :</t>
  </si>
  <si>
    <t>[Nom]</t>
  </si>
  <si>
    <t>Date:</t>
  </si>
  <si>
    <t>XX.XX.2027</t>
  </si>
  <si>
    <t>Désignation</t>
  </si>
  <si>
    <t>Type d'étude (interventionnelle ou autre)</t>
  </si>
  <si>
    <t>Titre</t>
  </si>
  <si>
    <t>Date du vote sur l'éthique</t>
  </si>
  <si>
    <t>Statut</t>
  </si>
  <si>
    <t>Nombre de patients</t>
  </si>
  <si>
    <t>Protocole</t>
  </si>
  <si>
    <t>interventionnelle</t>
  </si>
  <si>
    <t>choisir s.v.p.</t>
  </si>
  <si>
    <t>Exemple</t>
  </si>
  <si>
    <t>Étude prospective de phase III non randomisée pour évaluer la sécurité d'Herceptin sous-cutané</t>
  </si>
  <si>
    <t>ouvert</t>
  </si>
  <si>
    <t>Lien</t>
  </si>
  <si>
    <t>Type d'étude</t>
  </si>
  <si>
    <t>veuillez sélectionner</t>
  </si>
  <si>
    <t>autre</t>
  </si>
  <si>
    <t>[Adj] 3. Nombre d'opérations onco-chirurgicales par MEC: cas primaires et récidives par cas/année [14]</t>
  </si>
  <si>
    <t>Indicateur n° 2 du tableau de bord</t>
  </si>
  <si>
    <t>Filtersettings – filtres AA_Output effectivement référencés dans le rapport</t>
  </si>
  <si>
    <t>Source : FilterSetting_202607071110.csv complété par les filtres négatifs 2027 (IDs 14037–14042). Une ID peut apparaître plusieurs fois lorsqu’elle est utilisée à plusieurs emplacements. L’ancien tableau de câblage a été supprimé.</t>
  </si>
  <si>
    <t>Domaine</t>
  </si>
  <si>
    <t>KPI</t>
  </si>
  <si>
    <t>Indicateur / contexte</t>
  </si>
  <si>
    <t>Rôle</t>
  </si>
  <si>
    <t>FilterSetting_ID</t>
  </si>
  <si>
    <t>Nom / description (CSV)</t>
  </si>
  <si>
    <t>Sortie / champ</t>
  </si>
  <si>
    <t>Période</t>
  </si>
  <si>
    <t>Champs de filtre</t>
  </si>
  <si>
    <t>Logique du filtre</t>
  </si>
  <si>
    <t>AA_Output / emplacement</t>
  </si>
  <si>
    <t>Dashboard</t>
  </si>
  <si>
    <t>Nombre de nouveaux cas de cancer du sein (tumeurs / récidives) – nombre de patientes</t>
  </si>
  <si>
    <t>Nombre/valeur de comptage</t>
  </si>
  <si>
    <t>SBCDB QDB 1a Nombre de nouveaux cas de cancer du sein - Nombre de patientes
Toutes les patientes enregistrées durant l'année concernée pour un traitement du cancer du sein</t>
  </si>
  <si>
    <t>KL · Centre du sein_KL.KL_2426
Export vers AdjumedAnalyze</t>
  </si>
  <si>
    <t>KL_363 – Date d'admission</t>
  </si>
  <si>
    <t>[KL_500] Cas EUSOMA / DKG / SBCDB ? (pour sélection/export)</t>
  </si>
  <si>
    <t>[KL_500] Cas EUSOMA / DKG / SBCDB ? (pour sélection/export) = True</t>
  </si>
  <si>
    <t>AA_Output:FilterSetting_ID=9027;Field=Anzahl
Emplacement : Dashboard 2027!F4</t>
  </si>
  <si>
    <t>Nombre de nouveaux cas de cancer du sein (tumeurs / récidives) – nombre de nouveaux cas de cancer du sein</t>
  </si>
  <si>
    <t>SBCDB QDB 1a Nombre de nouveaux cas de cancer du sein - Nombre de nouveaux cas de cancer du sein
Tous les cas enregistrés durant l'année concernée pour un traitement du cancer du sein</t>
  </si>
  <si>
    <t>OP · Centre du sein_OP.OP_1084
N00 : Patiente opérée</t>
  </si>
  <si>
    <t>AA_Output:FilterSetting_ID=9028;Field=Total
Emplacement : Dashboard 2027!F5</t>
  </si>
  <si>
    <t>Nombre de nouveaux cas de cancer du sein (tumeurs / récidives) – dont récidives</t>
  </si>
  <si>
    <t>SBCDB QDB 1a Nombre de nouveaux cas de cancer du sein - récidives numérateur
Tous les nouveaux cas de récidive du cancer du sein enregistrés durant l'année concernée pour un traitement</t>
  </si>
  <si>
    <t>OP · Centre du sein_OP.OP_144
Récidive ?</t>
  </si>
  <si>
    <t>[KL_500] Cas EUSOMA / DKG / SBCDB ? (pour sélection/export)
[OP_144] Récidive ?</t>
  </si>
  <si>
    <t>[KL_500] Cas EUSOMA / DKG / SBCDB ? (pour sélection/export) = True
ET [OP_144] Récidive ? oui [1]</t>
  </si>
  <si>
    <t>AA_Output:FilterSetting_ID=9029;Field=Anzahl
Emplacement : Dashboard 2027!F6</t>
  </si>
  <si>
    <t>Nombre de nouveaux cas de cancer du sein (tumeurs / récidives) – dont cas diagnostiqués en interne</t>
  </si>
  <si>
    <t>SBCDB QDB 1a Nombre de nouveaux cas de cancer du sein - cas diagnostiqués en interne – numérateur
Tous les cas diagnostiqués en interne enregistrés durant l'année concernée pour un traitement du cancer du sein</t>
  </si>
  <si>
    <t>OP · Centre du sein_KL.KL_2843
Diagnostic externe</t>
  </si>
  <si>
    <t>[KL_500] Cas EUSOMA / DKG / SBCDB ? (pour sélection/export)
[KL_2843] Diagnostic externe</t>
  </si>
  <si>
    <t>[KL_500] Cas EUSOMA / DKG / SBCDB ? (pour sélection/export) contient True
ET [KL_2843] Diagnostic externe = champ vide ou = False</t>
  </si>
  <si>
    <t>AA_Output:FilterSetting_ID=9030;Field=Total
Emplacement : Dashboard 2027!F7</t>
  </si>
  <si>
    <t>Nombre de carcinomes primaires / récidives opérés – nombre de chirurgies primaires des nouveaux cas de cancer du sein</t>
  </si>
  <si>
    <t>[Adj] BC Dash 2ème nombre dans le centre du sein de premiers cancers op.non op. récidives
Indicateur 1a du tableau de bord : nombre de nouveaux cas de cancer du sein</t>
  </si>
  <si>
    <t>AA_Output:FilterSetting_ID=915;Field=Anzahl;Code=1
Emplacement : Dashboard 2027!F9</t>
  </si>
  <si>
    <t>4</t>
  </si>
  <si>
    <t>Proportion de cas dans lesquels les tumeurs mammaires classées BI-RADS ≥3 ont été confirmées par biopsie au trocart avant l'exérèse – nombre de lésions BI-RADS ≥3 avec biopsie préalable</t>
  </si>
  <si>
    <t>Indicateur_4_Dénominateur_2026
Dénominateur KPI 4 : premier diagnostic, cas opéré, BI-RADS 3/4/5.</t>
  </si>
  <si>
    <t>OP · Centre du sein_OP.OP_6e_BZ</t>
  </si>
  <si>
    <t>[KL_500] Cas EUSOMA / DKG / SBCDB ? (pour sélection/export)
[OP_1000] Premier diagnostic au cours de la vie de la patiente
[OP_1084] N00 : Patiente opérée
[OP_6e_BZ] 6e. Classification BI-RADS</t>
  </si>
  <si>
    <t>[KL_500] Cas EUSOMA / DKG / SBCDB ? (pour sélection/export) oui [True]
ET [OP_1000] Premier diagnostic au cours de la vie de la patiente = 1
ET [OP_1084] N00 : Patiente opérée = 1 ou = 2
ET [OP_6e_BZ] 6e. Classification BI-RADS = 3 ou = 4 ou = 5</t>
  </si>
  <si>
    <t>AA_Output:FilterSetting_ID=13894;Field=Total
Emplacement : Dashboard 2027!G34</t>
  </si>
  <si>
    <t>Indicateur_4_Numérateur_2026
Numérateur KPI 4 : dénominateur, biopsie/confirmation bioptique, technique au trocart/sous vide, biopsie avant chirurgie via BC_KPI04.</t>
  </si>
  <si>
    <t>OP · Centre du sein_OP.OP_BC_KPI04</t>
  </si>
  <si>
    <t>[KL_500] Cas EUSOMA / DKG / SBCDB ? (pour sélection/export)
[OP_1000] Premier diagnostic au cours de la vie de la patiente
[OP_1084] N00 : Patiente opérée
[OP_6e_BZ] 6e. Classification BI-RADS
[OP_7420] Biopsie réalisée
[OP_3610] Diagnostic confirmé par biopsie (oui/non)
[OP_1054] D12 : Technique de biopsie
[OP_BC_KPI04] BC_KPI04 : Date de biopsie antérieure à la 1re chirurgie (calculé)</t>
  </si>
  <si>
    <t>[KL_500] Cas EUSOMA / DKG / SBCDB ? (pour sélection/export) oui [True]
ET [OP_1000] Premier diagnostic au cours de la vie de la patiente = 1
ET [OP_1084] N00 : Patiente opérée = 1 ou = 2
ET [OP_6e_BZ] 6e. Classification BI-RADS = 3 ou = 4 ou = 5
ET ([OP_7420] Biopsie réalisée = 1
OU [OP_3610] Diagnostic confirmé par biopsie (oui/non) = 1)
ET [OP_1054] D12 : Technique de biopsie = 1 ou = 2
ET [OP_BC_KPI04] BC_KPI04 : Date de biopsie antérieure à la 1re chirurgie (calculé) = 1</t>
  </si>
  <si>
    <t>AA_Output:FilterSetting_ID=13895;Field=Total
Emplacement : Dashboard 2027!F34</t>
  </si>
  <si>
    <t>OP · Centre du sein_OP.OP_1429
M13 : Chimiothérapie néoadjuvante réalisée</t>
  </si>
  <si>
    <t>[KL_500] Cas EUSOMA / DKG / SBCDB ? (pour sélection/export)
[OP_1429] M13 : Chimiothérapie néoadjuvante réalisée
[OP_7442] Traitement néoadjuvant par inhibiteur de point de contrôle immunitaire réalisé
[OP_1345] RT01 : Hormonothérapie comme premier traitement (néoadjuvant ou palliatif)</t>
  </si>
  <si>
    <t>[KL_500] Cas EUSOMA / DKG / SBCDB ? (pour sélection/export) oui [True]
ET ([OP_1429] M13 : Chimiothérapie néoadjuvante réalisée = 1
OU [OP_7442] Traitement néoadjuvant par inhibiteur de point de contrôle immunitaire réalisé = 1
OU [OP_1345] RT01 : Hormonothérapie comme premier traitement (néoadjuvant ou palliatif) = 1)</t>
  </si>
  <si>
    <t>14</t>
  </si>
  <si>
    <t>Proportion de cas diagnostiqués en interne informés du diagnostic dans les 5 jours ouvrables suivant la biopsie, par rapport au nombre total de cas diagnostiqués initialement en interne – nombre de cas max. 5 jours ouvrables</t>
  </si>
  <si>
    <t>SBCDB QDB 10 Pathologie max. 5 jours après la biopsie interne numérateur
Proportion de cas diagnostiqués en interne informés du diagnostic dans les 5 jours ouvrables suivant la biopsie</t>
  </si>
  <si>
    <t>[KL_500] Cas EUSOMA / DKG / SBCDB ? (pour sélection/export)
[OP_2839] Différence de temps D10A–D10I (13b) (calculée)
[OP_7420] Biopsie réalisée
[KL_2843] Diagnostic externe</t>
  </si>
  <si>
    <t>[KL_500] Cas EUSOMA / DKG / SBCDB ? (pour sélection/export) = True
ET ([OP_2839] Différence de temps D10A–D10I (13b) (calculée) &lt; 6
OU [OP_7420] Biopsie réalisée non [0] ou refus de la patiente [2])
ET [OP_2839] Différence de temps D10A–D10I (13b) (calculée) = champ vide
ET [KL_2843] Diagnostic externe = champ vide ou = False</t>
  </si>
  <si>
    <t>AA_Output:FilterSetting_ID=9033;Field=Anzahl
Emplacement : Dashboard 2027!F87</t>
  </si>
  <si>
    <t>SBCDB QDB 10 Pathologie max. 5 jours après biopsie interne Dénominateur
Proportion de tous les cas diagnostiqués en interne avec biopsie réalisée</t>
  </si>
  <si>
    <t>AA_Output:FilterSetting_ID=9034;Field=Total
Emplacement : Dashboard 2027!G87</t>
  </si>
  <si>
    <t>15</t>
  </si>
  <si>
    <t>Proportion de premiers diagnostics internes de carcinome mammaire invasif dont le traitement a débuté dans les 28 jours calendaires selon BC_KPI15, parmi les cas avec une date de biopsie ou une date d’information du premier résultat anatomopathologique; DCIS exclus</t>
  </si>
  <si>
    <t>Indicateur_15_Dénominateur_2026
Dénominateur KPI 15 : premier diagnostic, diagnostic interne, invasif, date index disponible.</t>
  </si>
  <si>
    <t>OP · Centre du sein_OP.OP_1000
Premier diagnostic au cours de la vie de la patiente</t>
  </si>
  <si>
    <t>[KL_500] Cas EUSOMA / DKG / SBCDB ? (pour sélection/export)
[OP_1000] Premier diagnostic au cours de la vie de la patiente
[KL_2843] Diagnostic externe
[OP_1048] D10 : Invasion (type)
[OP_1180] I01 : Diagnostic principal
[OP_1051] D10A : Date de la biopsie
[OP_2605] D10i : Date à laquelle la patiente a été informée du premier résultat anatomopathologique diagnostique (= question cancer oui/non ?)</t>
  </si>
  <si>
    <t>[KL_500] Cas EUSOMA / DKG / SBCDB ? (pour sélection/export) oui [True]
ET [OP_1000] Premier diagnostic au cours de la vie de la patiente = 1
ET [KL_2843] Diagnostic externe = champ vide ou = False
ET ([OP_1048] D10 : Invasion (type) = 2
OU [OP_1180] I01 : Diagnostic principal = 4)
ET ([OP_1051] D10A : Date de la biopsie &gt; 01.01.1900
OU [OP_2605] D10i : Date à laquelle la patiente a été informée du premier résultat anatomopathologique diagnostique (= question cancer oui/non ?) &gt; 01.01.1900)</t>
  </si>
  <si>
    <t>AA_Output:FilterSetting_ID=13900;Field=Total
Emplacement : Dashboard 2027!G88</t>
  </si>
  <si>
    <t>Indicateur_15_Numérateur_2026
Numérateur KPI 15 : dénominateur KPI 15 plus champ calculé BC_KPI15=1.</t>
  </si>
  <si>
    <t>OP · Centre du sein_OP.OP_BC_KPI15</t>
  </si>
  <si>
    <t>[KL_500] Cas EUSOMA / DKG / SBCDB ? (pour sélection/export)
[OP_1000] Premier diagnostic au cours de la vie de la patiente
[KL_2843] Diagnostic externe
[OP_1048] D10 : Invasion (type)
[OP_1180] I01 : Diagnostic principal
[OP_1051] D10A : Date de la biopsie
[OP_2605] D10i : Date à laquelle la patiente a été informée du premier résultat anatomopathologique diagnostique (= question cancer oui/non ?)
[OP_BC_KPI15] BC_KPI15 : Début du traitement dans les 28 jours calendaires (calculé)</t>
  </si>
  <si>
    <t>[KL_500] Cas EUSOMA / DKG / SBCDB ? (pour sélection/export) oui [True]
ET [OP_1000] Premier diagnostic au cours de la vie de la patiente = 1
ET [KL_2843] Diagnostic externe = champ vide ou = False
ET ([OP_1048] D10 : Invasion (type) = 2
OU [OP_1180] I01 : Diagnostic principal = 4)
ET ([OP_1051] D10A : Date de la biopsie &gt; 01.01.1900
OU [OP_2605] D10i : Date à laquelle la patiente a été informée du premier résultat anatomopathologique diagnostique (= question cancer oui/non ?) &gt; 01.01.1900)
ET [OP_BC_KPI15] BC_KPI15 : Début du traitement dans les 28 jours calendaires (calculé) = 1</t>
  </si>
  <si>
    <t>AA_Output:FilterSetting_ID=13901;Field=Total
Emplacement : Dashboard 2027!F88</t>
  </si>
  <si>
    <t>Proportion de cas discutés au Tumorboard préopératoire parmi tous les nouveaux cas de cancer du sein – nombre de cas</t>
  </si>
  <si>
    <t>SBCDB QDB 12 Proportion de cas avec Tumorboard préopératoire – numérateur
Proportion de cas discutés au Tumorboard préopératoire parmi tous les nouveaux cas de cancer du sein</t>
  </si>
  <si>
    <t>[KL_500] Cas EUSOMA / DKG / SBCDB ? (pour sélection/export)
[OP_1078] D23 : Date du premier Tumorboard préthérapeutique</t>
  </si>
  <si>
    <t>[KL_500] Cas EUSOMA / DKG / SBCDB ? (pour sélection/export) = True
ET [OP_1078] D23 : Date du premier Tumorboard préthérapeutique &gt; 01.01.1900</t>
  </si>
  <si>
    <t>AA_Output:FilterSetting_ID=9059;Field=Total
Emplacement : Dashboard 2027!F90</t>
  </si>
  <si>
    <t>Proportion de cas rediscutés au Tumorboard préopératoire après un traitement systémique oncologique néoadjuvant parmi tous les cas traités selon un concept néoadjuvant – nombre de cas</t>
  </si>
  <si>
    <t>Indicateur_16b_Dénominateur_2026
Dénominateur KPI 16b : traitement systémique néoadjuvant.</t>
  </si>
  <si>
    <t>AA_Output:FilterSetting_ID=13902;Field=Total
Emplacement : Dashboard 2027!G91</t>
  </si>
  <si>
    <t>Indicateur_16b_Numérateur_2026
Numérateur KPI 16b : dénominateur KPI 16b plus champ calculé BC_KPI16b=1.</t>
  </si>
  <si>
    <t>OP · Centre du sein_OP.OP_BC_KPI16b</t>
  </si>
  <si>
    <t>[KL_500] Cas EUSOMA / DKG / SBCDB ? (pour sélection/export)
[OP_1429] M13 : Chimiothérapie néoadjuvante réalisée
[OP_7442] Traitement néoadjuvant par inhibiteur de point de contrôle immunitaire réalisé
[OP_1345] RT01 : Hormonothérapie comme premier traitement (néoadjuvant ou palliatif)
[OP_BC_KPI16b] BC_KPI16b : Tumorboard après traitement néoadjuvant (calculé)</t>
  </si>
  <si>
    <t>[KL_500] Cas EUSOMA / DKG / SBCDB ? (pour sélection/export) oui [True]
ET ([OP_1429] M13 : Chimiothérapie néoadjuvante réalisée = 1
OU [OP_7442] Traitement néoadjuvant par inhibiteur de point de contrôle immunitaire réalisé = 1
OU [OP_1345] RT01 : Hormonothérapie comme premier traitement (néoadjuvant ou palliatif) = 1)
ET [OP_BC_KPI16b] BC_KPI16b : Tumorboard après traitement néoadjuvant (calculé) = 1</t>
  </si>
  <si>
    <t>AA_Output:FilterSetting_ID=13903;Field=Total
Emplacement : Dashboard 2027!F91</t>
  </si>
  <si>
    <t>17</t>
  </si>
  <si>
    <t>Proportion de cas discutés au Tumorboard postopératoire parmi tous les nouveaux cas de cancer du sein – nombre de cas</t>
  </si>
  <si>
    <t>SBCDB QDB 13 Pourcentage de cas avec cancer post-op. Tumorboard numérateur
Proportion de cas discutés au Tumorboard postopératoire parmi tous les nouveaux cas de cancer du sein</t>
  </si>
  <si>
    <t>[KL_500] Cas EUSOMA / DKG / SBCDB ? (pour sélection/export)
[OP_1302] Date de la conférence postopératoire (Tumorboard)</t>
  </si>
  <si>
    <t>[KL_500] Cas EUSOMA / DKG / SBCDB ? (pour sélection/export) contient True
ET [OP_1302] Date de la conférence postopératoire (Tumorboard) &gt; 01.01.1900</t>
  </si>
  <si>
    <t>AA_Output:FilterSetting_ID=9060;Field=Anzahl
Emplacement : Dashboard 2027!F92</t>
  </si>
  <si>
    <t>Proportion de réopérations oncologiques parmi l'ensemble des chirurgies primaires – nombre de réopérations oncologiques</t>
  </si>
  <si>
    <t>SBCDB QDB 14a Proportion de réopérations oncologiques numérateur
Proportion de réopérations oncologiques parmi l'ensemble des chirurgies primaires</t>
  </si>
  <si>
    <t>[KL_500] Cas EUSOMA / DKG / SBCDB ? (pour sélection/export)
[OP_10592] Deuxième chirurgie oncologique du sein réalisée ?
[OP_10593] Troisième chirurgie oncologique du sein réalisée ?</t>
  </si>
  <si>
    <t>[KL_500] Cas EUSOMA / DKG / SBCDB ? (pour sélection/export) = True
ET ([OP_10592] Deuxième chirurgie oncologique du sein réalisée ? oui [1]
OU [KL_500] Cas EUSOMA / DKG / SBCDB ? (pour sélection/export) = True)
ET [OP_10593] Troisième chirurgie oncologique du sein réalisée ? oui [1]</t>
  </si>
  <si>
    <t>AA_Output:FilterSetting_ID=9061;Field=Anzahl
Emplacement : Dashboard 2027!F93</t>
  </si>
  <si>
    <t>Proportion de réopérations non oncologiques après une chirurgie oncologique primaire (DCIS et carcinomes invasifs), avec ou sans intervention plastique et reconstructrice – nombre de réopérations non oncologiques</t>
  </si>
  <si>
    <t>SBCDB QDB 14b Nombre de réopérations non oncologiques avec/sans chirurgie plastique – numérateur
Proportion de réopérations non oncologiques après une chirurgie oncologique primaire, avec ou sans intervention plastique et reconstructrice</t>
  </si>
  <si>
    <t>OP · Centre du sein_OP.OP_1186
I03 : Présence/absence d'une composante DCIS</t>
  </si>
  <si>
    <t>[KL_500] Cas EUSOMA / DKG / SBCDB ? (pour sélection/export)
[OP_1084] N00 : Patiente opérée
[OP_1096] Intervention plastique lors de la chirurgie oncologique primaire
[OP_3338] F200 : Réintervention pour complication dans les 30 jours suivant la chirurgie primaire
[OP_1186] I03 : Présence/absence d'une composante DCIS</t>
  </si>
  <si>
    <t>[KL_500] Cas EUSOMA / DKG / SBCDB ? (pour sélection/export) = True
ET [OP_1084] N00 : Patiente opérée = oui [1]
ET [OP_1096] Intervention plastique lors de la chirurgie oncologique primaire = non (aucune reconstruction) [0] ou autre mesure oncoplastique [2] ou reconstruction immédiate [3] ou autre mesure oncoplastique [2] ou *** introuvable *** [champ vide]
ET [OP_3338] F200 : Réintervention pour complication dans les 30 jours suivant la chirurgie primaire = hémorragie secondaire [1] ou infection [2] ou trouble de cicatrisation/nécrose [5] ou autre complication [8]
ET [OP_1186] I03 : Présence/absence d'une composante DCIS = absente [0]</t>
  </si>
  <si>
    <t>AA_Output:FilterSetting_ID=9062;Field=Anzahl
Emplacement : Dashboard 2027!F94</t>
  </si>
  <si>
    <t>19</t>
  </si>
  <si>
    <t>Proportion de résections R0 / R1 dans les cas de tumeur invasive après achèvement du traitement chirurgical primaire (hors DCIS) – nombre de cas invasifs (hors DCIS)</t>
  </si>
  <si>
    <t>SBCDB QDB 15 Nombre de cas avec tumeur invasive hors DCIS – numérateur
Proportion de résections R0 / R1 dans les cas de tumeur invasive après achèvement du traitement chirurgical primaire hors DCIS
Nombre de cas invasifs hors DCIS</t>
  </si>
  <si>
    <t>[KL_500] Cas EUSOMA / DKG / SBCDB ? (pour sélection/export)
[OP_1180] I01 : Diagnostic principal
[OP_1084] N00 : Patiente opérée</t>
  </si>
  <si>
    <t>[KL_500] Cas EUSOMA / DKG / SBCDB ? (pour sélection/export) = True
ET [OP_1180] I01 : Diagnostic principal = 3 ou = 4
ET [OP_1084] N00 : Patiente opérée oui [1]</t>
  </si>
  <si>
    <t>AA_Output:FilterSetting_ID=9064;Field=Total
Emplacement : Dashboard 2027!F95</t>
  </si>
  <si>
    <t>Proportion de résections R0 / R1 dans les cas de tumeur invasive après achèvement du traitement chirurgical primaire (hors DCIS) – nombre de résections R0</t>
  </si>
  <si>
    <t>SBCDB QDB 15 Nombre de cas avec tumeur invasive hors DCIS - R0 – numérateur
Proportion de résections R0 / R1 dans les cas de tumeur invasive après achèvement du traitement chirurgical primaire hors DCIS</t>
  </si>
  <si>
    <t>OP · Centre du sein_OP.OP_3335
I23 : Évaluation de la tranche de section à la dernière intervention</t>
  </si>
  <si>
    <t>[KL_500] Cas EUSOMA / DKG / SBCDB ? (pour sélection/export)
[OP_1084] N00 : Patiente opérée
[OP_1180] I01 : Diagnostic principal
[OP_3335] I23 : Évaluation histologique de la marge de la pièce dans le rapport histologique définitif</t>
  </si>
  <si>
    <t>[KL_500] Cas EUSOMA / DKG / SBCDB ? (pour sélection/export) = True
ET [OP_1084] N00 : Patiente opérée oui [1]
ET [OP_1180] I01 : Diagnostic principal = 3 ou = 4
ET [OP_3335] I23 : Évaluation de la tranche de section à la dernière intervention = carcinome invasif/DCIS n'atteignant pas la marge [1]</t>
  </si>
  <si>
    <t>AA_Output:FilterSetting_ID=9065;Field=Total
Emplacement : Dashboard 2027!F96</t>
  </si>
  <si>
    <t>Proportion de résections R0 / R1 dans les cas de tumeur invasive après achèvement du traitement chirurgical primaire (hors DCIS) – nombre de résections R1</t>
  </si>
  <si>
    <t>SBCDB QDB 15 Nombre de cas avec tumeur invasive hors DCIS - R1 – numérateur
Proportion de résections R0 / R1 dans les cas de tumeur invasive après achèvement du traitement chirurgical primaire hors DCIS</t>
  </si>
  <si>
    <t>[KL_500] Cas EUSOMA / DKG / SBCDB ? (pour sélection/export) = True
ET [OP_1084] N00 : Patiente opérée oui [1]
ET [OP_1180] I01 : Diagnostic principal = 3 ou = 4
ET [OP_3335] I23 : Évaluation de la tranche de section à la dernière intervention = carcinome invasif atteignant la marge [2]</t>
  </si>
  <si>
    <t>AA_Output:FilterSetting_ID=9066;Field=Total
Emplacement : Dashboard 2027!F97</t>
  </si>
  <si>
    <t>Proportion de chirurgies conservatrices du sein parmi toutes les opérations, selon la taille tumorale – nombre de chirurgies conservatrices du sein pour Tis</t>
  </si>
  <si>
    <t>SBCDB QDB 16a Nombre de chirurgies conservatrices du sein pour Tis – numérateur
Proportion de chirurgies conservatrices du sein parmi toutes les opérations, selon la taille tumorale
Nombre de chirurgies conservatrices du sein pour Tis</t>
  </si>
  <si>
    <t>[KL_500] Cas EUSOMA / DKG / SBCDB ? (pour sélection/export)
[OP_1246] I26 : pT, ypT ou rpT
[OP_1093] E08 : Type de la première chirurgie oncologique du sein
[OP_1120] F08 : Type de la deuxième chirurgie oncologique du sein
[OP_1135] F40 : Type de la troisième chirurgie oncologique du sein</t>
  </si>
  <si>
    <t>[KL_500] Cas EUSOMA / DKG / SBCDB ? (pour sélection/export) = True
ET [OP_1246] I26 : pT, ypT ou rpT IS
ET ([OP_1093] E08 : Type de la première chirurgie oncologique du sein chirurgie conservatrice du sein [10]
OU [OP_1120] F08 : Type de la deuxième chirurgie oncologique du sein = 10 ou = 13
OU [OP_1135] F40 : Type de la troisième chirurgie oncologique du sein = 10 ou = 13)
NON [OP_1120] F08 : Type de la deuxième chirurgie oncologique du sein = 5 ou = 6 ou = 7 ou = 8 ou = 9 ou = 11 ou = 12
NON [OP_1135] F40 : Type de la troisième chirurgie oncologique du sein = 5 ou = 6 ou = 7 ou = 8 ou = 9 ou = 11 ou = 12</t>
  </si>
  <si>
    <t>AA_Output:FilterSetting_ID=9070;Field=Anzahl
Emplacement : Dashboard 2027!F99</t>
  </si>
  <si>
    <t>SBCDB QDB 16a Nombre d'opérations conservatrices du sein à T1 numérateur
Proportion de chirurgies conservatrices du sein parmi toutes les opérations, selon la taille tumorale
Nombre d'opérations pour Tis</t>
  </si>
  <si>
    <t>[KL_500] Cas EUSOMA / DKG / SBCDB ? (pour sélection/export)
[OP_1246] I26 : pT
[OP_1084] N00 : Patiente opérée</t>
  </si>
  <si>
    <t>[KL_500] Cas EUSOMA / DKG / SBCDB ? (pour sélection/export) = True
ET [OP_1246] I26 : pT IS
ET [OP_1084] N00 : Patiente opérée oui [1]</t>
  </si>
  <si>
    <t>AA_Output:FilterSetting_ID=9072;Field=Anzahl
Emplacement : Dashboard 2027!G99</t>
  </si>
  <si>
    <t>Proportion de chirurgies conservatrices du sein parmi toutes les opérations, selon la taille tumorale – T2</t>
  </si>
  <si>
    <t>SBCDB QDB 16a Nombre de chirurgies conservatrices du sein pour T2 – numérateur
Proportion de chirurgies conservatrices du sein parmi toutes les opérations, selon la taille tumorale
Nombre de chirurgies conservatrices du sein pour T2</t>
  </si>
  <si>
    <t>[KL_500] Cas EUSOMA / DKG / SBCDB ? (pour sélection/export) = True
ET [OP_1246] I26 : pT, ypT ou rpT 2
ET ([OP_1093] E08 : Type de la première chirurgie oncologique du sein chirurgie conservatrice du sein [10]
OU [OP_1120] F08 : Type de la deuxième chirurgie oncologique du sein = 10 ou = 13
OU [OP_1135] F40 : Type de la troisième chirurgie oncologique du sein = 10 ou = 13)
NON [OP_1120] F08 : Type de la deuxième chirurgie oncologique du sein = 5 ou = 6 ou = 7 ou = 8 ou = 9 ou = 11 ou = 12
NON [OP_1135] F40 : Type de la troisième chirurgie oncologique du sein = 5 ou = 6 ou = 7 ou = 8 ou = 9 ou = 11 ou = 12</t>
  </si>
  <si>
    <t>AA_Output:FilterSetting_ID=9074;Field=Anzahl
Emplacement : Dashboard 2027!F101</t>
  </si>
  <si>
    <t>SBCDB QDB 16a Nombre d'opérations conservatrices du sein en T2 Dénominateur
Proportion de chirurgies conservatrices du sein parmi toutes les opérations, selon la taille tumorale
Nombre d'opérations pour T2</t>
  </si>
  <si>
    <t>[KL_500] Cas EUSOMA / DKG / SBCDB ? (pour sélection/export) = True
ET [OP_1246] I26 : pT 2
ET [OP_1084] N00 : Patiente opérée oui [1]</t>
  </si>
  <si>
    <t>AA_Output:FilterSetting_ID=9075;Field=Anzahl
Emplacement : Dashboard 2027!G101</t>
  </si>
  <si>
    <t>Proportion de chirurgies conservatrices du sein parmi toutes les opérations, selon la taille tumorale – T3</t>
  </si>
  <si>
    <t>SBCDB QDB 16a Nombre de chirurgies conservatrices du sein pour T3 – numérateur
Proportion de chirurgies conservatrices du sein parmi toutes les opérations, selon la taille tumorale
Nombre de chirurgies conservatrices du sein pour T3</t>
  </si>
  <si>
    <t>[KL_500] Cas EUSOMA / DKG / SBCDB ? (pour sélection/export)
[OP_1246] I26 : pT, ypT ou rpT
[OP_1084] N00 : Patiente opérée
[OP_1093] E08 : Type de la première chirurgie oncologique du sein
[OP_1120] F08 : Type de la deuxième chirurgie oncologique du sein
[OP_1135] F40 : Type de la troisième chirurgie oncologique du sein</t>
  </si>
  <si>
    <t>[KL_500] Cas EUSOMA / DKG / SBCDB ? (pour sélection/export) = True
ET [OP_1246] I26 : pT, ypT ou rpT 3
ET [OP_1084] N00 : Patiente opérée = 1
ET ([OP_1093] E08 : Type de la première chirurgie oncologique du sein = 10
OU [OP_1120] F08 : Type de la deuxième chirurgie oncologique du sein = 10 ou = 13
OU [OP_1135] F40 : Type de la troisième chirurgie oncologique du sein = 10 ou = 13)
NON [OP_1120] F08 : Type de la deuxième chirurgie oncologique du sein = 5 ou = 6 ou = 7 ou = 8 ou = 9 ou = 11 ou = 12
NON [OP_1135] F40 : Type de la troisième chirurgie oncologique du sein = 5 ou = 6 ou = 7 ou = 8 ou = 9 ou = 11 ou = 12</t>
  </si>
  <si>
    <t>AA_Output:FilterSetting_ID=9076;Field=Anzahl
Emplacement : Dashboard 2027!F102</t>
  </si>
  <si>
    <t>SBCDB QDB 16a Nombre d'opérations conservatrices du sein à T3 Dénominateur
Proportion de chirurgies conservatrices du sein parmi toutes les opérations, selon la taille tumorale
Nombre d'opérations pour T3</t>
  </si>
  <si>
    <t>[KL_500] Cas EUSOMA / DKG / SBCDB ? (pour sélection/export) = True
ET [OP_1246] I26 : pT 3
ET [OP_1084] N00 : Patiente opérée oui [1]</t>
  </si>
  <si>
    <t>AA_Output:FilterSetting_ID=9077;Field=Anzahl
Emplacement : Dashboard 2027!G102</t>
  </si>
  <si>
    <t>Proportion de chirurgies conservatrices du sein parmi toutes les opérations, selon la taille tumorale – T4</t>
  </si>
  <si>
    <t>SBCDB QDB 16a Nombre de chirurgies conservatrices du sein pour T4 – numérateur
Proportion de chirurgies conservatrices du sein parmi toutes les opérations, selon la taille tumorale
Nombre de chirurgies conservatrices du sein pour T4</t>
  </si>
  <si>
    <t>[KL_500] Cas EUSOMA / DKG / SBCDB ? (pour sélection/export) = True
ET [OP_1246] I26 : pT, ypT ou rpT = 4 ou = 4A ou = 4B ou = 4C ou = 4D
ET ([OP_1093] E08 : Type de la première chirurgie oncologique du sein chirurgie conservatrice du sein [10]
OU [OP_1120] F08 : Type de la deuxième chirurgie oncologique du sein = 10 ou = 13
OU [OP_1135] F40 : Type de la troisième chirurgie oncologique du sein = 10 ou = 13)
NON [OP_1120] F08 : Type de la deuxième chirurgie oncologique du sein = 5 ou = 6 ou = 7 ou = 8 ou = 9 ou = 11 ou = 12
NON [OP_1135] F40 : Type de la troisième chirurgie oncologique du sein = 5 ou = 6 ou = 7 ou = 8 ou = 9 ou = 11 ou = 12</t>
  </si>
  <si>
    <t>AA_Output:FilterSetting_ID=9078;Field=Anzahl
Emplacement : Dashboard 2027!F103</t>
  </si>
  <si>
    <t>SBCDB QDB 16a Nombre d'opérations conservatrices du sein pour T4 Dénominateur
Proportion de chirurgies conservatrices du sein parmi toutes les opérations, selon la taille tumorale
Nombre d'opérations pour T4</t>
  </si>
  <si>
    <t>[KL_500] Cas EUSOMA / DKG / SBCDB ? (pour sélection/export) = True
ET [OP_1246] I26 : pT = 4 ou = 4A ou = 4B ou = 4C ou = 4D
ET [OP_1084] N00 : Patiente opérée oui [1]</t>
  </si>
  <si>
    <t>AA_Output:FilterSetting_ID=9079;Field=Anzahl
Emplacement : Dashboard 2027!G103</t>
  </si>
  <si>
    <t>Proportion de chirurgies conservatrices du sein parmi toutes les opérations, selon la taille tumorale – TX</t>
  </si>
  <si>
    <t>SBCDB QDB 16a Nombre de chirurgies conservatrices du sein pour TX – numérateur
Proportion de chirurgies conservatrices du sein parmi toutes les opérations, selon la taille tumorale
Nombre de chirurgies conservatrices du sein pour TX</t>
  </si>
  <si>
    <t>[KL_500] Cas EUSOMA / DKG / SBCDB ? (pour sélection/export) = True
ET [OP_1246] I26 : pT, ypT ou rpT X
ET ([OP_1093] E08 : Type de la première chirurgie oncologique du sein chirurgie conservatrice du sein [10]
OU [OP_1120] F08 : Type de la deuxième chirurgie oncologique du sein = 10 ou = 13
OU [OP_1135] F40 : Type de la troisième chirurgie oncologique du sein = 10 ou = 13)
NON [OP_1120] F08 : Type de la deuxième chirurgie oncologique du sein = 5 ou = 6 ou = 7 ou = 8 ou = 9 ou = 11 ou = 12
NON [OP_1135] F40 : Type de la troisième chirurgie oncologique du sein = 5 ou = 6 ou = 7 ou = 8 ou = 9 ou = 11 ou = 12</t>
  </si>
  <si>
    <t>AA_Output:FilterSetting_ID=9080;Field=Anzahl
Emplacement : Dashboard 2027!F104</t>
  </si>
  <si>
    <t>SBCDB QDB 16a Nombre d'opérations conservatrices du sein chez TX Dénominateur
Proportion de chirurgies conservatrices du sein parmi toutes les opérations, selon la taille tumorale
Nombre d'opérations pour TX</t>
  </si>
  <si>
    <t>[KL_500] Cas EUSOMA / DKG / SBCDB ? (pour sélection/export) = True
ET [OP_1246] I26 : pT X
ET [OP_1084] N00 : Patiente opérée oui [1]</t>
  </si>
  <si>
    <t>AA_Output:FilterSetting_ID=9081;Field=Anzahl
Emplacement : Dashboard 2027!G104</t>
  </si>
  <si>
    <t>Proportion de chirurgies conservatrices du sein parmi toutes les opérations, selon la taille tumorale – T0</t>
  </si>
  <si>
    <t>SBCDB QDB 16a Nombre de chirurgies conservatrices du sein pour T0 – numérateur
Proportion de chirurgies conservatrices du sein parmi toutes les opérations, selon la taille tumorale
Nombre de chirurgies conservatrices du sein pour T0</t>
  </si>
  <si>
    <t>[KL_500] Cas EUSOMA / DKG / SBCDB ? (pour sélection/export) = True
ET [OP_1246] I26 : pT, ypT ou rpT 0
ET ([OP_1093] E08 : Type de la première chirurgie oncologique du sein chirurgie conservatrice du sein [10]
OU [OP_1120] F08 : Type de la deuxième chirurgie oncologique du sein = 10 ou = 13
OU [OP_1135] F40 : Type de la troisième chirurgie oncologique du sein = 10 ou = 13)
NON [OP_1120] F08 : Type de la deuxième chirurgie oncologique du sein = 5 ou = 6 ou = 7 ou = 8 ou = 9 ou = 11 ou = 12
NON [OP_1135] F40 : Type de la troisième chirurgie oncologique du sein = 5 ou = 6 ou = 7 ou = 8 ou = 9 ou = 11 ou = 12</t>
  </si>
  <si>
    <t>AA_Output:FilterSetting_ID=9082;Field=Anzahl
Emplacement : Dashboard 2027!F105</t>
  </si>
  <si>
    <t>SBCDB QDB 16a Nombre d'opérations conservatrices du sein à T0 Dénominateur
Proportion de chirurgies conservatrices du sein parmi toutes les opérations, selon la taille tumorale
Nombre d'opérations pour T0</t>
  </si>
  <si>
    <t>[KL_500] Cas EUSOMA / DKG / SBCDB ? (pour sélection/export) = True
ET [OP_1246] I26 : pT 0
ET [OP_1084] N00 : Patiente opérée oui [1]</t>
  </si>
  <si>
    <t>AA_Output:FilterSetting_ID=9083;Field=Anzahl
Emplacement : Dashboard 2027!G105</t>
  </si>
  <si>
    <t>Proportion de chirurgies conservatrices du sein parmi les cas T1 opérés hors EIC; l’absence de composante DCIS est utilisée comme proxy</t>
  </si>
  <si>
    <t>Indicateur_20a_Dénominateur_2026
Dénominateur KPI 20a : cas T1 opérés hors composante DCIS/proxy EIC.</t>
  </si>
  <si>
    <t>OP · Centre du sein_OP.OP_1069
D19 : cT ou rcT</t>
  </si>
  <si>
    <t>[KL_500] Cas EUSOMA / DKG / SBCDB ? (pour sélection/export)
[OP_1084] N00 : Patiente opérée
[OP_1069] D19 : cT ou rcT
[OP_1246] I26 : pT, ypT ou rpT
[OP_1186] I03 : Présence/absence d'une composante DCIS</t>
  </si>
  <si>
    <t>[KL_500] Cas EUSOMA / DKG / SBCDB ? (pour sélection/export) oui [True]
ET [OP_1084] N00 : Patiente opérée = 1 ou = 2
ET ([OP_1069] D19 : cT ou rcT = 1 ou = 1A ou = 1B ou = 1C
OU [OP_1246] I26 : pT, ypT ou rpT = 1 ou = 1A ou = 1B ou = 1C)
ET [OP_1186] I03 : Présence/absence d'une composante DCIS = 0</t>
  </si>
  <si>
    <t>AA_Output:FilterSetting_ID=13904;Field=Total
Emplacement : Dashboard 2027!G100</t>
  </si>
  <si>
    <t>Indicateur_20a_Numérateur_2026
Numérateur KPI 20a : dénominateur KPI 20a plus chirurgie conservatrice du sein.</t>
  </si>
  <si>
    <t>OP · Centre du sein_OP.OP_1093
E08 : Type de la première chirurgie oncologique du sein</t>
  </si>
  <si>
    <t>[KL_500] Cas EUSOMA / DKG / SBCDB ? (pour sélection/export)
[OP_1084] N00 : Patiente opérée
[OP_1069] D19 : cT ou rcT
[OP_1246] I26 : pT, ypT ou rpT
[OP_1186] I03 : Présence/absence d'une composante DCIS
[OP_1093] E08 : Type de la première chirurgie oncologique du sein</t>
  </si>
  <si>
    <t>[KL_500] Cas EUSOMA / DKG / SBCDB ? (pour sélection/export) oui [True]
ET [OP_1084] N00 : Patiente opérée = 1 ou = 2
ET ([OP_1069] D19 : cT ou rcT = 1 ou = 1A ou = 1B ou = 1C
OU [OP_1246] I26 : pT, ypT ou rpT = 1 ou = 1A ou = 1B ou = 1C)
ET [OP_1186] I03 : Présence/absence d'une composante DCIS = 0
ET [OP_1093] E08 : Type de la première chirurgie oncologique du sein = 10</t>
  </si>
  <si>
    <t>AA_Output:FilterSetting_ID=13905;Field=Total
Emplacement : Dashboard 2027!F100</t>
  </si>
  <si>
    <t>Proportion de mastectomies parmi tous les cas opérés – nombre de mastectomies</t>
  </si>
  <si>
    <t>SBCDB QDB 16b Nombre de mastectomies parmi toutes les opérations – numérateur
Proportion de mastectomies parmi tous les cas opérés
Nombre mastectomies</t>
  </si>
  <si>
    <t>[KL_500] Cas EUSOMA / DKG / SBCDB ? (pour sélection/export)
[OP_1093] E08 : Type de la première chirurgie oncologique du sein
[OP_1120] F08 : Type de la deuxième chirurgie oncologique du sein
[OP_1135] F40 : Type de la troisième chirurgie oncologique du sein
[OP_1084] N00 : Patiente opérée</t>
  </si>
  <si>
    <t>[KL_500] Cas EUSOMA / DKG / SBCDB ? (pour sélection/export) = True
ET ([OP_1093] E08 : Type de la première chirurgie oncologique du sein = 11 ou = 12
OU [OP_1120] F08 : Type de la deuxième chirurgie oncologique du sein mastectomie sans reconstruction simultanée [11] ou mastectomie avec reconstruction [12]
OU [OP_1135] F40 : Type de la troisième chirurgie oncologique du sein = 11 ou = 12)
ET [OP_1084] N00 : Patiente opérée oui [1]</t>
  </si>
  <si>
    <t>AA_Output:FilterSetting_ID=9084;Field=Anzahl
Emplacement : Dashboard 2027!F107</t>
  </si>
  <si>
    <t>21</t>
  </si>
  <si>
    <t>Proportion de cas de DCIS opérés par chirurgie conservatrice avec ablation ganglionnaire, par rapport au nombre total de cas de DCIS opérés par chirurgie conservatrice – nombre de cas de DCIS avec ablation ganglionnaire</t>
  </si>
  <si>
    <t>Indicateur_21_Dénominateur_2026
Dénominateur KPI 21 : DCIS/in situ opéré par chirurgie conservatrice.</t>
  </si>
  <si>
    <t>[KL_500] Cas EUSOMA / DKG / SBCDB ? (pour sélection/export)
[OP_1180] I01 : Diagnostic principal
[OP_1048] D10 : Invasion (type)
[OP_1093] E08 : Type de la première chirurgie oncologique du sein</t>
  </si>
  <si>
    <t>[KL_500] Cas EUSOMA / DKG / SBCDB ? (pour sélection/export) oui [True]
ET ([OP_1180] I01 : Diagnostic principal = 2
OU [OP_1048] D10 : Invasion (type) = 1)
ET [OP_1093] E08 : Type de la première chirurgie oncologique du sein = 10</t>
  </si>
  <si>
    <t>AA_Output:FilterSetting_ID=13906;Field=Total
Emplacement : Dashboard 2027!G108</t>
  </si>
  <si>
    <t>Indicateur_21_Numérateur_2026
Numérateur KPI 21 : dénominateur KPI 21 plus intervention axillaire.</t>
  </si>
  <si>
    <t>OP · Centre du sein_OP.OP_1159
G01 : Chirurgie axillaire (y c. TAD/TAS)</t>
  </si>
  <si>
    <t>[KL_500] Cas EUSOMA / DKG / SBCDB ? (pour sélection/export)
[OP_1180] I01 : Diagnostic principal
[OP_1048] D10 : Invasion (type)
[OP_1093] E08 : Type de la première chirurgie oncologique du sein
[OP_1147] P01 : Procédure du ganglion sentinelle
[OP_1159] G01 : Chirurgie axillaire (y c. TAD/TAS)</t>
  </si>
  <si>
    <t>[KL_500] Cas EUSOMA / DKG / SBCDB ? (pour sélection/export) oui [True]
ET ([OP_1180] I01 : Diagnostic principal = 2
OU [OP_1048] D10 : Invasion (type) = 1)
ET [OP_1093] E08 : Type de la première chirurgie oncologique du sein = 10
ET ([OP_1147] P01 : Procédure du ganglion sentinelle = 2 ou = 3
OU [OP_1159] G01 : Chirurgie axillaire (y c. TAD/TAS) = 1)</t>
  </si>
  <si>
    <t>AA_Output:FilterSetting_ID=13907;Field=Total
Emplacement : Dashboard 2027!F108</t>
  </si>
  <si>
    <t>Onglet négatif/détail</t>
  </si>
  <si>
    <t>1a Cas bénins – indicateur n° 1a du tableau de bord</t>
  </si>
  <si>
    <t>Filtre négatif/d'anomalies</t>
  </si>
  <si>
    <t>Est un cas pour SBCDB : non</t>
  </si>
  <si>
    <t>KL · Centre du sein_KL.KL_500
Cas EUSOMA / DKG / SBCDB ? (pour sélection/export)</t>
  </si>
  <si>
    <t>[KL_500] Cas EUSOMA / DKG / SBCDB ? (pour sélection/export) = false</t>
  </si>
  <si>
    <t>AA_Output:FilterSetting_ID=4327
Emplacement : 1a cas bénins!B22</t>
  </si>
  <si>
    <t>2</t>
  </si>
  <si>
    <t>2 Cas sans MEC – indicateur n° 2 du tableau de bord</t>
  </si>
  <si>
    <t>[Adj] 3. interventions onco-chirurgicales par MEC non spécifié [15]</t>
  </si>
  <si>
    <t>KL · Centre du sein_KL.KL_4
N° de patiente (PID)</t>
  </si>
  <si>
    <t>[KL_500] Cas EUSOMA / DKG / SBCDB ? (pour sélection/export)
[OP_1084] N00 : Patiente opérée
[OP_3339] La chirurgie mammaire primaire compte pour le n° d'opérateur du noyau de l'équipe</t>
  </si>
  <si>
    <t>[KL_500] Cas EUSOMA / DKG / SBCDB ? (pour sélection/export) contient True
ET [OP_1084] N00 : Patiente opérée oui [1]
ET [OP_3339] La chirurgie mammaire primaire compte pour le n° d'opérateur du noyau de l'équipe = champ vide</t>
  </si>
  <si>
    <t>AA_Output:FilterSetting_ID=4560
Emplacement : 2 cas sans MEC!B12</t>
  </si>
  <si>
    <t>Nombre d'interventions par MEC – [Adj] 3. Nombre d'interventions par MEC [14]</t>
  </si>
  <si>
    <t>Filtre de détail</t>
  </si>
  <si>
    <t>SBCDB QDB 2 Interventions de chirurgie mammaire par MEC
Interventions de chirurgie mammaire par MEC pour les carcinomes primaires et les récidives du sein par année</t>
  </si>
  <si>
    <t>OP · Centre du sein_OP.OP_3339
La chirurgie mammaire primaire compte pour le n° d'opérateur du noyau de l'équipe</t>
  </si>
  <si>
    <t>OP_1090 – E05 : Date de la première chirurgie oncologique du sein</t>
  </si>
  <si>
    <t>[KL_500] Cas EUSOMA / DKG / SBCDB ? (pour sélection/export)
[OP_1084] N00 : Patiente opérée
[OP_1084_EUSOMA] N00 : Patiente opérée</t>
  </si>
  <si>
    <t>[KL_500] Cas EUSOMA / DKG / SBCDB ? (pour sélection/export) contient True
ET ([OP_1084] N00 : Patiente opérée oui [1]
OU [OP_1084_EUSOMA] N00 : Patiente opérée oui [1])</t>
  </si>
  <si>
    <t>AA_Output:FilterSetting_ID=9032
Emplacement : Nombre interventions MEC!A3</t>
  </si>
  <si>
    <t>4 Cas à contrôler – biopsie/confirmation non documentée</t>
  </si>
  <si>
    <t>Filtre négatif/d’anomalies</t>
  </si>
  <si>
    <t>Indicateur_4_Filtre_négatif_biopsie_manquante_2026
Cas du dénominateur sans biopsie documentée et sans confirmation bioptique documentée.</t>
  </si>
  <si>
    <t>OP · Centre du sein_OP.KL_4
N° de patiente (PID)</t>
  </si>
  <si>
    <t>KL_363 – Date d’admission</t>
  </si>
  <si>
    <t>[KL_500] Cas EUSOMA / DKG / SBCDB ? (pour sélection/export)
[OP_1000] Premier diagnostic au cours de la vie de la patiente
[OP_1084] N00 : Patiente opérée
[OP_6e_BZ] 6e. Classification BI-RADS
[OP_7420] Biopsie réalisée
[OP_3610] Diagnostic confirmé par biopsie</t>
  </si>
  <si>
    <t>[KL_500] = oui
ET [OP_1000] = 1
ET [OP_1084] = 1 ou 2
ET [OP_6e_BZ] = 3, 4 ou 5
ET NON [OP_7420] = 1
ET NON [OP_3610] = 1</t>
  </si>
  <si>
    <t>AA_Output:FilterSetting_ID=14037
Emplacement : 4 Cas à contrôler!A14</t>
  </si>
  <si>
    <t>4 Cas à contrôler – technique de biopsie non conforme ou manquante</t>
  </si>
  <si>
    <t>Indicateur_4_Filtre_négatif_technique_2026
Cas du dénominateur avec biopsie/confirmation bioptique documentée, mais sans technique valide au trocart ou assistée par le vide.</t>
  </si>
  <si>
    <t>[KL_500] Cas EUSOMA / DKG / SBCDB ? (pour sélection/export)
[OP_1000] Premier diagnostic au cours de la vie de la patiente
[OP_1084] N00 : Patiente opérée
[OP_6e_BZ] 6e. Classification BI-RADS
[OP_7420] Biopsie réalisée
[OP_3610] Diagnostic confirmé par biopsie
[OP_1054] D12 : Technique de biopsie</t>
  </si>
  <si>
    <t>[KL_500] = oui
ET [OP_1000] = 1
ET [OP_1084] = 1 ou 2
ET [OP_6e_BZ] = 3, 4 ou 5
ET ([OP_7420] = 1 OU [OP_3610] = 1)
ET NON [OP_1054] = 1 ou 2</t>
  </si>
  <si>
    <t>AA_Output:FilterSetting_ID=14038
Emplacement : 4 Cas à contrôler!J14</t>
  </si>
  <si>
    <t>4 Cas à contrôler – chronologie de la biopsie non conforme</t>
  </si>
  <si>
    <t>Indicateur_4_Filtre_négatif_date_2026
Cas avec biopsie et technique valides, mais dont la date de biopsie n’est pas antérieure à la première chirurgie.</t>
  </si>
  <si>
    <t>[KL_500] Cas EUSOMA / DKG / SBCDB ? (pour sélection/export)
[OP_1000] Premier diagnostic au cours de la vie de la patiente
[OP_1084] N00 : Patiente opérée
[OP_6e_BZ] 6e. Classification BI-RADS
[OP_7420] Biopsie réalisée
[OP_3610] Diagnostic confirmé par biopsie
[OP_1054] D12 : Technique de biopsie
[OP_BC_KPI04] Biopsie antérieure à la première chirurgie (calculé)</t>
  </si>
  <si>
    <t>[KL_500] = oui
ET [OP_1000] = 1
ET [OP_1084] = 1 ou 2
ET [OP_6e_BZ] = 3, 4 ou 5
ET ([OP_7420] = 1 OU [OP_3610] = 1)
ET [OP_1054] = 1 ou 2
ET [OP_BC_KPI04] = 0</t>
  </si>
  <si>
    <t>AA_Output:FilterSetting_ID=14039
Emplacement : 4 Cas à contrôler!S14</t>
  </si>
  <si>
    <t>14 Différence de temps &gt;5 jours – indicateur n° 14 du tableau de bord (ancien n° 10)</t>
  </si>
  <si>
    <t>SBCDB QDB 10 PID non inclus dans QDB
Filtre inverse du numérateur SBCDB QDB 10 Pathologie, max. 5 jours après biopsie, interne</t>
  </si>
  <si>
    <t>[KL_500] Cas EUSOMA / DKG / SBCDB ? (pour sélection/export)
[OP_2839] Différence de temps D10A–D10I (13b) (calculée)
[KL_2843] Diagnostic externe</t>
  </si>
  <si>
    <t>[KL_500] Cas EUSOMA / DKG / SBCDB ? (pour sélection/export) = True
ET ([OP_2839] Différence de temps D10A–D10I (13b) (calculée) &gt; 5
OU [OP_2839] Différence de temps D10A–D10I (13b) (calculée) &lt; 0
OU [OP_2839] Différence de temps D10A–D10I (13b) (calculée) = champ vide)
ET [KL_2843] Diagnostic externe = False ou = champ vide</t>
  </si>
  <si>
    <t>AA_Output:FilterSetting_ID=9202
Emplacement : 14 Différence temps &gt;5 jours!C19</t>
  </si>
  <si>
    <t>SBCDB QDB 10 Pathologie &gt;5 jours après biopsie, interne, lié à la patiente
Proportion de tous les cas diagnostiqués en interne avec biopsie réalisée, mais dépassant 5 jours pour une raison liée à la patiente</t>
  </si>
  <si>
    <t>[KL_500] Cas EUSOMA / DKG / SBCDB ? (pour sélection/export)
[KL_2843] Diagnostic externe
[OP_7421] Motifs du retard d'information sur le résultat anatomopathologique</t>
  </si>
  <si>
    <t>[KL_500] Cas EUSOMA / DKG / SBCDB ? (pour sélection/export) contient True
ET [KL_2843] Diagnostic externe = champ vide ou = False
ET [OP_7421] Motifs du retard d'information sur le résultat anatomopathologique lié à la patiente [1]</t>
  </si>
  <si>
    <t>AA_Output:FilterSetting_ID=11020
Emplacement : 14 Différence temps &gt;5 jours!K19</t>
  </si>
  <si>
    <t>15 Cas hors délai – BC_KPI15 = 0</t>
  </si>
  <si>
    <t>Indicateur_15_Filtre_négatif_2026
Cas du dénominateur avec BC_KPI15=0, c.-à-d. traitement non débuté dans les 28 jours calendaires.</t>
  </si>
  <si>
    <t>[KL_500] Cas EUSOMA / DKG / SBCDB ?
[OP_1000] Premier diagnostic
[KL_2843] Diagnostic externe
[OP_1048] Type d’invasion
[OP_1180] Diagnostic principal
[OP_1051] Date de biopsie
[OP_2605] Date d’information du premier résultat
[OP_BC_KPI15] Début du traitement dans les 28 jours (calculé)</t>
  </si>
  <si>
    <t>[KL_500] = oui
ET [OP_1000] = 1
ET [KL_2843] vide ou False
ET ([OP_1048] = 2 OU [OP_1180] = 4)
ET ([OP_1051] &gt; 01.01.1900 OU [OP_2605] &gt; 01.01.1900)
ET [OP_BC_KPI15] = 0</t>
  </si>
  <si>
    <t>AA_Output:FilterSetting_ID=14040
Emplacement : 15 Cas hors délai!C19</t>
  </si>
  <si>
    <t>16a Cas sans Tumorboard préthérapeutique – indicateur n° 16a du tableau de bord (ancien n° 12)</t>
  </si>
  <si>
    <t>SBCDB QDB 12 PID non inclus dans QDB
Filtre inverse du numérateur SBCDB QDB 12 : proportion de cas avec Tumorboard préopératoire</t>
  </si>
  <si>
    <t>[KL_500] Cas EUSOMA / DKG / SBCDB ? (pour sélection/export)
[OP_1078] D23 : Date du premier Tumorboard préthérapeutique
[OP_3474] Non réalisé</t>
  </si>
  <si>
    <t>[KL_500] Cas EUSOMA / DKG / SBCDB ? (pour sélection/export) contient True
ET ([OP_1078] D23 : Date du premier Tumorboard préthérapeutique = champ vide ou = False
OU [OP_3474] Non réalisé = True)</t>
  </si>
  <si>
    <t>AA_Output:FilterSetting_ID=9205
Emplacement : 16a cas sans Tumorboard préth.!B15</t>
  </si>
  <si>
    <t>16b Cas sans nouvelle discussion au Tumorboard – BC_KPI16b = 0</t>
  </si>
  <si>
    <t>Indicateur_16b_Filtre_négatif_2026
Cas traités selon un concept néoadjuvant sans nouvelle discussion préopératoire valide au Tumorboard après le début du traitement.</t>
  </si>
  <si>
    <t>[KL_500] Cas EUSOMA / DKG / SBCDB ?
[OP_1429] Chimiothérapie néoadjuvante
[OP_7442] Immunothérapie néoadjuvante
[OP_1345] Hormonothérapie comme premier traitement
[OP_BC_KPI16b] Tumorboard après traitement néoadjuvant (calculé)</t>
  </si>
  <si>
    <t>[KL_500] = oui
ET ([OP_1429] = 1 OU [OP_7442] = 1 OU [OP_1345] = 1)
ET [OP_BC_KPI16b] = 0</t>
  </si>
  <si>
    <t>AA_Output:FilterSetting_ID=14041
Emplacement : 16b Cas sans nouveau Tumorboard!C18</t>
  </si>
  <si>
    <t>17 Cas sans Tumorboard postopératoire – indicateur n° 17 du tableau de bord (ancien n° 13)</t>
  </si>
  <si>
    <t>SBCDB QDB 13 PID non dans QDB
Filtre inverse du numérateur SBCDB QDB 13 : proportion de cas avec Tumorboard postopératoire</t>
  </si>
  <si>
    <t>[KL_500] Cas EUSOMA / DKG / SBCDB ? (pour sélection/export)
[OP_1084] N00 : Patiente opérée
[OP_1302] Date de la conférence postopératoire (Tumorboard)</t>
  </si>
  <si>
    <t>[KL_500] Cas EUSOMA / DKG / SBCDB ? (pour sélection/export) = True
ET [OP_1084] N00 : Patiente opérée oui [1]
ET [OP_1302] Date de la conférence postopératoire (Tumorboard) = champ vide</t>
  </si>
  <si>
    <t>AA_Output:FilterSetting_ID=9206
Emplacement : 17 cas sans Tumorboard post.!B15</t>
  </si>
  <si>
    <t>18</t>
  </si>
  <si>
    <t>18 Réopérations – 18a</t>
  </si>
  <si>
    <t>SBCDB QDB 14a Proportion de réopérations oncologiques – filtre négatif
Cas sans réopération oncologique (ni 2e ni 3e chirurgie)</t>
  </si>
  <si>
    <t>[KL_500] Cas EUSOMA / DKG / SBCDB ? (pour sélection/export)
[OP_1084] N00 : Patiente opérée
[OP_10592] Deuxième chirurgie oncologique du sein réalisée ?
[OP_10593] Troisième chirurgie oncologique du sein réalisée ?</t>
  </si>
  <si>
    <t>[KL_500] Cas EUSOMA / DKG / SBCDB ? (pour sélection/export) = True
ET [OP_1084] N00 : Patiente opérée = 1
NON [OP_10592] Deuxième chirurgie oncologique du sein réalisée ? = 1
NON [OP_10593] Troisième chirurgie oncologique du sein réalisée ? = 1</t>
  </si>
  <si>
    <t>AA_Output:FilterSetting_ID=13806
Emplacement : 18 réopérations!A16</t>
  </si>
  <si>
    <t>18 Réopérations – 18b</t>
  </si>
  <si>
    <t>SBCDB QDB 14b Nombre de réopérations non oncologiques avec/sans chirurgie plastique – filtre négatif
Cas sans réopération non oncologique (avec ou sans chirurgie plastique et reconstructrice)</t>
  </si>
  <si>
    <t>[KL_500] Cas EUSOMA / DKG / SBCDB ? (pour sélection/export)
[OP_1084] N00 : Patiente opérée
[OP_3338] F200 : Réintervention pour complication dans les 30 jours suivant la chirurgie primaire
[OP_1186] I03 : Présence/absence d'une composante DCIS</t>
  </si>
  <si>
    <t>[KL_500] Cas EUSOMA / DKG / SBCDB ? (pour sélection/export) = True
ET [OP_1084] N00 : Patiente opérée = 1
ET ([OP_3338] F200 : Réintervention pour complication dans les 30 jours suivant la chirurgie primaire = 9 ou champ vide
OU [KL_500] Cas EUSOMA / DKG / SBCDB ? (pour sélection/export) = True)
ET [OP_1084] N00 : Patiente opérée = 1
ET [OP_1186] I03 : Présence/absence d'une composante DCIS = 1 ou = 9 ou champ vide</t>
  </si>
  <si>
    <t>AA_Output:FilterSetting_ID=13807
Emplacement : 18 réopérations!I16</t>
  </si>
  <si>
    <t>18 Réopérations – 18c (ancien 14c)</t>
  </si>
  <si>
    <t>SBCDB QDB 14c Nombre de réopérations non oncologiques sans chirurgie plastique – filtre négatif
Cas sans réopération non oncologique (sans chirurgie plastique et reconstructrice)</t>
  </si>
  <si>
    <t>[KL_500] Cas EUSOMA / DKG / SBCDB ? (pour sélection/export)
[OP_1084] N00 : Patiente opérée
[OP_3338] F200 : Réintervention pour complication dans les 30 jours suivant la chirurgie primaire
[OP_1186] I03 : Présence/absence d'une composante DCIS
[OP_1096] Intervention plastique lors de la chirurgie oncologique primaire par MEC de chirurgie plastique (inclut « MEC principal » et « MEC en fonction plastique »)</t>
  </si>
  <si>
    <t>[KL_500] Cas EUSOMA / DKG / SBCDB ? (pour sélection/export) = True
ET [OP_1084] N00 : Patiente opérée = 1
ET ([OP_3338] F200 : Réintervention pour complication dans les 30 jours suivant la chirurgie primaire = 9 ou champ vide
OU [KL_500] Cas EUSOMA / DKG / SBCDB ? (pour sélection/export) = True)
ET [OP_1084] N00 : Patiente opérée = 1
ET ([OP_1186] I03 : Présence/absence d'une composante DCIS = 1 ou = 9 ou champ vide
OU [KL_500] Cas EUSOMA / DKG / SBCDB ? (pour sélection/export) = True)
ET [OP_1084] N00 : Patiente opérée = 1
ET [OP_1096] Intervention plastique lors de la chirurgie oncologique primaire par MEC de chirurgie plastique (inclut « MEC principal » et « MEC en fonction plastique ») = 2 ou = 3</t>
  </si>
  <si>
    <t>AA_Output:FilterSetting_ID=13808
Emplacement : 18 réopérations!Q16</t>
  </si>
  <si>
    <t>19 Résections – 19 - cas invasifs hors DCIS</t>
  </si>
  <si>
    <t>SBCDB QDB 15 Nombre de cas sans tumeur invasive – filtre négatif
Cas sans tumeur invasive : dénominateur moins numérateur de l'indicateur 15</t>
  </si>
  <si>
    <t>[KL_500] Cas EUSOMA / DKG / SBCDB ? (pour sélection/export)
[OP_1084] N00 : Patiente opérée
[OP_1180] I01 : Diagnostic principal</t>
  </si>
  <si>
    <t>[KL_500] Cas EUSOMA / DKG / SBCDB ? (pour sélection/export) = True
ET [OP_1084] N00 : Patiente opérée = 1
NON [OP_1180] I01 : Diagnostic principal = 4 ou = 3</t>
  </si>
  <si>
    <t>AA_Output:FilterSetting_ID=13809
Emplacement : 19 résections!A11</t>
  </si>
  <si>
    <t>19 Résections – 19 - R0</t>
  </si>
  <si>
    <t>SBCDB QDB 15 Nombre de cas avec tumeur invasive hors DCIS - Non-R0 – filtre négatif
Cas avec tumeur invasive dont la marge de résection n'est pas R0</t>
  </si>
  <si>
    <t>[KL_500] Cas EUSOMA / DKG / SBCDB ? (pour sélection/export) = True
ET [OP_1084] N00 : Patiente opérée = 1
ET [OP_1180] I01 : Diagnostic principal = 4 ou = 3
NON [OP_3335] I23 : Évaluation histologique de la marge de la pièce dans le rapport histologique définitif = 1</t>
  </si>
  <si>
    <t>AA_Output:FilterSetting_ID=13810
Emplacement : 19 résections!I11</t>
  </si>
  <si>
    <t>19 Résections – 19 - R1</t>
  </si>
  <si>
    <t>SBCDB QDB 15 Nombre de cas avec tumeur invasive hors DCIS - Non-R1 – filtre négatif
Cas avec tumeur invasive dont la marge de résection n'est pas R1</t>
  </si>
  <si>
    <t>[KL_500] Cas EUSOMA / DKG / SBCDB ? (pour sélection/export) = True
ET [OP_1084] N00 : Patiente opérée = 1
ET [OP_1180] I01 : Diagnostic principal = 4 ou = 3
NON [OP_3335] I23 : Évaluation histologique de la marge de la pièce dans le rapport histologique définitif = 2</t>
  </si>
  <si>
    <t>AA_Output:FilterSetting_ID=13811
Emplacement : 19 résections!Q11</t>
  </si>
  <si>
    <t>20a Chirurgies conservatrices du sein – 20a T3</t>
  </si>
  <si>
    <t>SBCDB QDB 16a Nombre de chirurgies non conservatrices du sein pour T3 – numérateur – filtre négatif
Proportion de chirurgies non conservatrices du sein parmi toutes les opérations, selon la taille tumorale Nombre de chirurgies non conservatrices du sein pour T3</t>
  </si>
  <si>
    <t>[KL_500] Cas EUSOMA / DKG / SBCDB ? (pour sélection/export) = True
ET [OP_1246] I26 : pT, ypT ou rpT = 3
ET [OP_1084] N00 : Patiente opérée = 1
ET ([OP_1093] E08 : Type de la première chirurgie oncologique du sein = 5 ou = 6 ou = 7 ou = 8 ou = 9 ou = 11 ou = 12 ou champ vide
OU [OP_1120] F08 : Type de la deuxième chirurgie oncologique du sein = 5 ou = 6 ou = 7 ou = 8 ou = 9 ou = 11 ou = 12
OU [OP_1135] F40 : Type de la troisième chirurgie oncologique du sein = 5 ou = 6 ou = 7 ou = 8 ou = 9 ou = 11 ou = 12)</t>
  </si>
  <si>
    <t>AA_Output:FilterSetting_ID=13796
Emplacement : 20a OP conservatrices du sein!Y12</t>
  </si>
  <si>
    <t>20a Chirurgies conservatrices du sein – 20a Tis</t>
  </si>
  <si>
    <t>SBCDB QDB 16a Nombre de chirurgies non conservatrices du sein pour Tis – numérateur – filtre négatif
Proportion de chirurgies non conservatrices du sein parmi toutes les opérations, selon la taille tumorale Nombre de chirurgies non conservatrices du sein pour Tis</t>
  </si>
  <si>
    <t>[KL_500] Cas EUSOMA / DKG / SBCDB ? (pour sélection/export) = True
ET [OP_1246] I26 : pT, ypT ou rpT = IS
ET [OP_1084] N00 : Patiente opérée = 1
ET ([OP_1093] E08 : Type de la première chirurgie oncologique du sein = 5 ou = 6 ou = 7 ou = 8 ou = 9 ou = 11 ou = 12 ou champ vide
OU [OP_1120] F08 : Type de la deuxième chirurgie oncologique du sein = 5 ou = 6 ou = 7 ou = 8 ou = 9 ou = 11 ou = 12
OU [OP_1135] F40 : Type de la troisième chirurgie oncologique du sein = 5 ou = 6 ou = 7 ou = 8 ou = 9 ou = 11 ou = 12)</t>
  </si>
  <si>
    <t>AA_Output:FilterSetting_ID=13797
Emplacement : 20a OP conservatrices du sein!A12</t>
  </si>
  <si>
    <t>20a Chirurgies conservatrices du sein – 20a T2</t>
  </si>
  <si>
    <t>SBCDB QDB 16a Nombre de chirurgies non conservatrices du sein pour T2 – numérateur (filtre négatif)
Proportion de chirurgies non conservatrices du sein parmi toutes les opérations, selon la taille tumorale Nombre de chirurgies non conservatrices du sein pour T2</t>
  </si>
  <si>
    <t>[KL_500] Cas EUSOMA / DKG / SBCDB ? (pour sélection/export) = True
ET [OP_1246] I26 : pT, ypT ou rpT = 2
ET [OP_1084] N00 : Patiente opérée = 1
ET ([OP_1093] E08 : Type de la première chirurgie oncologique du sein = 5 ou = 6 ou = 7 ou = 8 ou = 9 ou = 11 ou = 12 ou champ vide
OU [OP_1120] F08 : Type de la deuxième chirurgie oncologique du sein = 5 ou = 6 ou = 7 ou = 8 ou = 9 ou = 11 ou = 12
OU [OP_1135] F40 : Type de la troisième chirurgie oncologique du sein = 5 ou = 6 ou = 7 ou = 8 ou = 9 ou = 11 ou = 12)</t>
  </si>
  <si>
    <t>AA_Output:FilterSetting_ID=13799
Emplacement : 20a OP conservatrices du sein!Q12</t>
  </si>
  <si>
    <t>20a Chirurgies conservatrices du sein – 20a T4</t>
  </si>
  <si>
    <t>SBCDB QDB 16a Nombre de chirurgies non conservatrices du sein pour T4 – numérateur (filtre négatif)
Proportion de chirurgies non conservatrices du sein parmi toutes les opérations, selon la taille tumorale Nombre de chirurgies non conservatrices du sein pour T4</t>
  </si>
  <si>
    <t>[KL_500] Cas EUSOMA / DKG / SBCDB ? (pour sélection/export) = True
ET [OP_1246] I26 : pT, ypT ou rpT = 4 ou = 4A ou = 4B ou = 4C ou = 4D
ET [OP_1084] N00 : Patiente opérée = 1
ET ([OP_1093] E08 : Type de la première chirurgie oncologique du sein = 5 ou = 6 ou = 7 ou = 8 ou = 9 ou = 11 ou = 12 ou champ vide
OU [OP_1120] F08 : Type de la deuxième chirurgie oncologique du sein = 5 ou = 6 ou = 7 ou = 8 ou = 9 ou = 11 ou = 12
OU [OP_1135] F40 : Type de la troisième chirurgie oncologique du sein = 5 ou = 6 ou = 7 ou = 8 ou = 9 ou = 11 ou = 12)</t>
  </si>
  <si>
    <t>AA_Output:FilterSetting_ID=13800
Emplacement : 20a OP conservatrices du sein!AG12</t>
  </si>
  <si>
    <t>20a Chirurgies conservatrices du sein – 20a TX</t>
  </si>
  <si>
    <t>SBCDB QDB 16a Nombre de chirurgies non conservatrices du sein pour TX – numérateur (filtre négatif)
Proportion de chirurgies non conservatrices du sein parmi toutes les opérations, selon la taille tumorale Nombre de chirurgies non conservatrices du sein pour TX</t>
  </si>
  <si>
    <t>[KL_500] Cas EUSOMA / DKG / SBCDB ? (pour sélection/export) = True
ET [OP_1246] I26 : pT, ypT ou rpT = X
ET [OP_1084] N00 : Patiente opérée = 1
ET ([OP_1093] E08 : Type de la première chirurgie oncologique du sein = 5 ou = 6 ou = 7 ou = 8 ou = 9 ou = 11 ou = 12 ou champ vide
OU [OP_1120] F08 : Type de la deuxième chirurgie oncologique du sein = 5 ou = 6 ou = 7 ou = 8 ou = 9 ou = 11 ou = 12
OU [OP_1135] F40 : Type de la troisième chirurgie oncologique du sein = 5 ou = 6 ou = 7 ou = 8 ou = 9 ou = 11 ou = 12)</t>
  </si>
  <si>
    <t>AA_Output:FilterSetting_ID=13801
Emplacement : 20a OP conservatrices du sein!AO12</t>
  </si>
  <si>
    <t>20a Chirurgies conservatrices du sein – 20a T0</t>
  </si>
  <si>
    <t>SBCDB QDB 16a Nombre de chirurgies non conservatrices du sein pour T0 – numérateur (filtre négatif)
Proportion de chirurgies non conservatrices du sein parmi toutes les opérations, selon la taille tumorale Nombre de chirurgies non conservatrices du sein pour T0</t>
  </si>
  <si>
    <t>[KL_500] Cas EUSOMA / DKG / SBCDB ? (pour sélection/export) = True
ET [OP_1246] I26 : pT, ypT ou rpT = 0
ET [OP_1084] N00 : Patiente opérée = 1
ET ([OP_1093] E08 : Type de la première chirurgie oncologique du sein = 5 ou = 6 ou = 7 ou = 8 ou = 9 ou = 11 ou = 12 ou champ vide
OU [OP_1120] F08 : Type de la deuxième chirurgie oncologique du sein = 5 ou = 6 ou = 7 ou = 8 ou = 9 ou = 11 ou = 12
OU [OP_1135] F40 : Type de la troisième chirurgie oncologique du sein = 5 ou = 6 ou = 7 ou = 8 ou = 9 ou = 11 ou = 12)</t>
  </si>
  <si>
    <t>AA_Output:FilterSetting_ID=13802
Emplacement : 20a OP conservatrices du sein!AW12</t>
  </si>
  <si>
    <t>20a T1 hors EIC – première chirurgie non conservatrice</t>
  </si>
  <si>
    <t>Indicateur_20a_T1_Filtre_négatif_2026
Cas T1 opérés sans composante DCIS (proxy EIC), dont la première chirurgie oncologique du sein n’était pas conservatrice.</t>
  </si>
  <si>
    <t>[KL_500] Cas EUSOMA / DKG / SBCDB ?
[OP_1084] Patiente opérée
[OP_1069] cT/rcT
[OP_1246] pT/ypT/rpT
[OP_1186] Présence/absence d’une composante DCIS
[OP_1093] Type de la première chirurgie</t>
  </si>
  <si>
    <t>[KL_500] = oui
ET [OP_1084] = 1 ou 2
ET ([OP_1069] = 1/1A/1B/1C OU [OP_1246] = 1/1A/1B/1C)
ET [OP_1186] = 0
ET NON [OP_1093] = 10</t>
  </si>
  <si>
    <t>AA_Output:FilterSetting_ID=14042
Emplacement : 20a OP conservatrices du sein!I12</t>
  </si>
  <si>
    <t>20b Mastectomies – 20b - mastectomies</t>
  </si>
  <si>
    <t>SBCDB QDB 16b Nombre de non-mastectomies parmi toutes les opérations – filtre négatif
Proportion de mastectomies parmi tous les cas opérés – filtre négatif : cas sans mastectomie lors d'aucune opération</t>
  </si>
  <si>
    <t>[KL_500] Cas EUSOMA / DKG / SBCDB ? (pour sélection/export)
[OP_1093] E08 : Type de la première chirurgie oncologique du sein
[OP_1120] F08 : Type de la deuxième chirurgie oncologique du sein
[OP_1135] F40 : Type de la troisième chirurgie oncologique du sein</t>
  </si>
  <si>
    <t>[KL_500] Cas EUSOMA / DKG / SBCDB ? (pour sélection/export) = True
NON [OP_1093] E08 : Type de la première chirurgie oncologique du sein = 11 ou = 12
NON [OP_1120] F08 : Type de la deuxième chirurgie oncologique du sein = 11 ou = 12
NON [OP_1135] F40 : Type de la troisième chirurgie oncologique du sein = 11 ou = 12</t>
  </si>
  <si>
    <t>AA_Output:FilterSetting_ID=13805
Emplacement : 20b mastectomies!A12</t>
  </si>
  <si>
    <t>21 DCIS avec ablation ganglionnaire – cas du numérateur à contrôler</t>
  </si>
  <si>
    <t>Indicateur_21_Numérateur_2026
Le numérateur constitue ici la liste des cas à contrôler, car une valeur élevée est défavorable et l’objectif est &lt;5 %.</t>
  </si>
  <si>
    <t>AA_Output:FilterSetting_ID=13907
Emplacement : 21 DCIS avec ablation!A13</t>
  </si>
  <si>
    <t>Paramètre</t>
  </si>
  <si>
    <t>Parameter</t>
  </si>
  <si>
    <t>Numéro d'hôpital – AA_Output:FilterSetting_ID=6512</t>
  </si>
  <si>
    <t>Paramètre/numéro d'hôpital</t>
  </si>
  <si>
    <t>[cv] SBCDB - Numéro d'hôpital</t>
  </si>
  <si>
    <t>KL · Centre du sein_KL.KlinikNummer
Numéro d'hôpital</t>
  </si>
  <si>
    <t>AA_Output:FilterSetting_ID=6512
Emplacement : Numéro hôpital!A1</t>
  </si>
  <si>
    <t>Indicateur n° 14 du tableau de bord (ancien n° 10)</t>
  </si>
  <si>
    <t>AA_Output:FilterSetting_ID=11020</t>
  </si>
  <si>
    <t>Indicateur n° 16a du tableau de bord (ancien n° 12)</t>
  </si>
  <si>
    <t>Indicateur n° 17 du tableau de bord (ancien n° 13)</t>
  </si>
  <si>
    <t>Indicateur n° 1a du tableau de bord</t>
  </si>
  <si>
    <t>18c (ancien 14c)</t>
  </si>
  <si>
    <t>AA_Output:FilterSetting_ID=13806</t>
  </si>
  <si>
    <t>AA_Output:FilterSetting_ID=13807</t>
  </si>
  <si>
    <t>AA_Output:FilterSetting_ID=13808</t>
  </si>
  <si>
    <t>19 - cas invasifs hors DCIS</t>
  </si>
  <si>
    <t>19 - R0</t>
  </si>
  <si>
    <t>19 - R1</t>
  </si>
  <si>
    <t>AA_Output:FilterSetting_ID=13809</t>
  </si>
  <si>
    <t>AA_Output:FilterSetting_ID=13810</t>
  </si>
  <si>
    <t>AA_Output:FilterSetting_ID=13811</t>
  </si>
  <si>
    <t>20a Tis</t>
  </si>
  <si>
    <t>20a T1 hors EIC</t>
  </si>
  <si>
    <t>20a T2</t>
  </si>
  <si>
    <t>20a T3</t>
  </si>
  <si>
    <t>20a T4</t>
  </si>
  <si>
    <t>20a TX</t>
  </si>
  <si>
    <t>20a T0</t>
  </si>
  <si>
    <t>AA_Output:FilterSetting_ID=13797</t>
  </si>
  <si>
    <t>AA_Output:FilterSetting_ID=14042</t>
  </si>
  <si>
    <t>AA_Output:FilterSetting_ID=13799</t>
  </si>
  <si>
    <t>AA_Output:FilterSetting_ID=13796</t>
  </si>
  <si>
    <t>AA_Output:FilterSetting_ID=13800</t>
  </si>
  <si>
    <t>AA_Output:FilterSetting_ID=13801</t>
  </si>
  <si>
    <t>AA_Output:FilterSetting_ID=13802</t>
  </si>
  <si>
    <t>20b - mastectomies</t>
  </si>
  <si>
    <t>AA_Output:FilterSetting_ID=13805</t>
  </si>
  <si>
    <t>21 – DCIS opérés par chirurgie conservatrice avec ablation ganglionnaire</t>
  </si>
  <si>
    <t>AA_Output:FilterSetting_ID=13907</t>
  </si>
  <si>
    <t>Directives de saisie – nouveaux indicateurs et modifications 2027</t>
  </si>
  <si>
    <t>Un champ affiché en gris clair dans Adjumed peut être facultatif pour la clôture du cas tout en restant déterminant pour le Dashboard. Les réponses doivent refléter la situation réelle; les champs calculés BC_KPI04, BC_KPI15 et BC_KPI16b sont alimentés automatiquement et ne doivent pas être saisis manuellement.</t>
  </si>
  <si>
    <t>Ce qui est compté</t>
  </si>
  <si>
    <t>Champs à ne pas oublier</t>
  </si>
  <si>
    <t>Interprétation / point d’attention</t>
  </si>
  <si>
    <t>Type</t>
  </si>
  <si>
    <t>Premiers diagnostics opérés avec BI-RADS 3, 4 ou 5; cas conforme si biopsie/confirmation bioptique, technique au trocart ou assistée par le vide et biopsie antérieure à la première chirurgie.</t>
  </si>
  <si>
    <t>Premier diagnostic; patiente opérée; BI-RADS; biopsie réalisée ou diagnostic confirmé par biopsie; technique; date de biopsie; date de la première chirurgie.</t>
  </si>
  <si>
    <t>Objectif strictement supérieur à 98 %. Ne pas répondre « oui » systématiquement: documenter uniquement ce qui est réellement établi.</t>
  </si>
  <si>
    <t>Proportion</t>
  </si>
  <si>
    <t>Premiers diagnostics internes de carcinome invasif, hors DCIS, avec date index disponible; conformité déterminée par BC_KPI15 = 1.</t>
  </si>
  <si>
    <t>Diagnostic externe; type invasif/in situ; date de biopsie ou date d’information du premier résultat; dates de début de la première chirurgie, chimiothérapie néoadjuvante, hormonothérapie de première intention ou immunothérapie néoadjuvante.</t>
  </si>
  <si>
    <t>Le calcul technique utilise 28 jours calendaires comme approximation des 20 jours ouvrables.</t>
  </si>
  <si>
    <t>Cas considérés néoadjuvants selon l’indicateur 8; conformité si une nouvelle discussion préopératoire au Tumorboard a eu lieu après le début du traitement.</t>
  </si>
  <si>
    <t>Traitement néoadjuvant; date de début; date de la dernière conférence tumorale préopératoire.</t>
  </si>
  <si>
    <t>Une conférence tenue uniquement avant le début du traitement ne suffit pas. RT01 = « oui » est inclus selon le filtre actuel.</t>
  </si>
  <si>
    <t>20a T1</t>
  </si>
  <si>
    <t>Cas opérés T1/T1a/T1b/T1c sans composante DCIS, avec chirurgie conservatrice comme première chirurgie pour le numérateur.</t>
  </si>
  <si>
    <t>Patiente opérée; cT ou pT; présence/absence d’une composante DCIS; type de la première chirurgie.</t>
  </si>
  <si>
    <t>DCIS/in situ opérés par chirurgie conservatrice; le numérateur comprend les cas avec procédure du ganglion sentinelle ou chirurgie axillaire.</t>
  </si>
  <si>
    <t>Diagnostic principal/type d’invasion; première chirurgie; procédure du ganglion sentinelle; chirurgie axillaire.</t>
  </si>
  <si>
    <t>Une valeur élevée est défavorable; objectif strictement inférieur à 5 %.</t>
  </si>
  <si>
    <t>Indicateur n° 4 – cas BI-RADS ≥3 à contrôler</t>
  </si>
  <si>
    <t>Les listes ci-dessous répertorient les cas du dénominateur qui ne sont pas comptés dans le numérateur, classés selon le motif principal. Les champs gris clair dans Adjumed peuvent être facultatifs pour la clôture du cas mais restent déterminants pour cet indicateur.</t>
  </si>
  <si>
    <t>A. Biopsie/confirmation non documentée</t>
  </si>
  <si>
    <t>B. Technique non conforme ou manquante</t>
  </si>
  <si>
    <t>C. Chronologie non conforme</t>
  </si>
  <si>
    <t>Cas BI-RADS 3–5 opérés pour lesquels ni « Biopsie réalisée » ni « Diagnostic confirmé par biopsie » n’est renseigné par « oui ».</t>
  </si>
  <si>
    <t>Cas avec biopsie/confirmation documentée, mais sans technique « biopsie au trocart » ou « assistée par le vide ».</t>
  </si>
  <si>
    <t>Cas avec biopsie et technique valides, mais dont la date de biopsie n’est pas antérieure à la date de la première chirurgie.</t>
  </si>
  <si>
    <t>AA_Output:FilterSetting_ID=14037</t>
  </si>
  <si>
    <t>AA_Output:FilterSetting_ID=14038</t>
  </si>
  <si>
    <t>AA_Output:FilterSetting_ID=14039</t>
  </si>
  <si>
    <t>Indicateur n° 15 – cas hors délai</t>
  </si>
  <si>
    <t>Les cas ci-dessous appartiennent au dénominateur de l’indicateur n° 15, mais ne sont pas comptés dans le numérateur car BC_KPI15 = 0.
Le filtre concerne uniquement les premiers diagnostics internes de carcinome invasif (DCIS exclus) avec une date de biopsie ou une date d’information du premier résultat anatomopathologique. Le calcul technique utilise une fenêtre de 28 jours calendaires (≈20 jours ouvrables) jusqu’au début de la première chirurgie, de la chimiothérapie néoadjuvante, de l’hormonothérapie comme premier traitement ou de l’immunothérapie néoadjuvante.</t>
  </si>
  <si>
    <t>AA_Output:FilterSetting_ID=14040</t>
  </si>
  <si>
    <t>Indicateur n° 16b – cas sans nouvelle discussion au Tumorboard</t>
  </si>
  <si>
    <t>Les cas ci-dessous ont reçu un traitement considéré néoadjuvant par le filtre, mais ne sont pas comptés dans le numérateur car BC_KPI16b = 0.
Pour être conforme, la date de la dernière conférence tumorale préopératoire doit être renseignée et être postérieure au début du traitement concerné. Le dénominateur comprend la chimiothérapie néoadjuvante, l’immunothérapie néoadjuvante et RT01 = « oui »; ce dernier champ couvre une hormonothérapie comme premier traitement néoadjuvant ou palliatif.</t>
  </si>
  <si>
    <t>AA_Output:FilterSetting_ID=14041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</si>
</sst>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yy"/>
    <numFmt numFmtId="165" formatCode="&quot;&gt;&quot;0%"/>
    <numFmt numFmtId="166" formatCode="&quot;&lt;&quot;0%"/>
  </numFmts>
  <fonts count="37" x14ac:knownFonts="1">
    <font>
      <sz val="11"/>
      <color theme="1"/>
      <name val="Calibri"/>
    </font>
    <font>
      <sz val="10"/>
      <color theme="1"/>
      <name val="Arial"/>
    </font>
    <font>
      <sz val="10"/>
      <color theme="1"/>
      <name val="Arial"/>
    </font>
    <font>
      <sz val="10"/>
      <color theme="1"/>
      <name val="Arial"/>
    </font>
    <font>
      <sz val="11"/>
      <color theme="1"/>
      <name val="Calibri"/>
    </font>
    <font>
      <sz val="10"/>
      <color theme="1"/>
      <name val="Arial"/>
    </font>
    <font>
      <b/>
      <sz val="10"/>
      <color theme="1"/>
      <name val="Arial"/>
    </font>
    <font>
      <sz val="10"/>
      <color indexed="2"/>
      <name val="Arial"/>
    </font>
    <font>
      <sz val="10"/>
      <name val="Arial"/>
    </font>
    <font>
      <sz val="11"/>
      <color theme="10"/>
      <name val="Calibri"/>
    </font>
    <font>
      <sz val="10"/>
      <color theme="10"/>
      <name val="Arial"/>
    </font>
    <font>
      <sz val="10"/>
      <color theme="1"/>
      <name val="Arial"/>
    </font>
    <font>
      <b/>
      <sz val="12"/>
      <color theme="1"/>
      <name val="Arial"/>
    </font>
    <font>
      <b/>
      <sz val="11"/>
      <color theme="1"/>
      <name val="Calibri"/>
    </font>
    <font>
      <sz val="10"/>
      <color indexed="64"/>
      <name val="Arial"/>
    </font>
    <font>
      <b/>
      <sz val="11"/>
      <color indexed="64"/>
      <name val="Calibri"/>
    </font>
    <font>
      <sz val="10"/>
      <color rgb="FF00B0F0"/>
      <name val="Arial"/>
    </font>
    <font>
      <sz val="11"/>
      <color theme="0" tint="-0.34998626667073579"/>
      <name val="Calibri"/>
    </font>
    <font>
      <i/>
      <sz val="11"/>
      <color theme="1"/>
      <name val="Calibri"/>
    </font>
    <font>
      <b/>
      <sz val="10"/>
      <name val="Arial"/>
    </font>
    <font>
      <sz val="11"/>
      <color theme="1"/>
      <name val="Calibri"/>
    </font>
    <font>
      <sz val="10"/>
      <color indexed="2"/>
      <name val="Bahnschrift"/>
    </font>
    <font>
      <sz val="10"/>
      <color rgb="FFFF0000"/>
      <name val="Arial"/>
    </font>
    <font>
      <sz val="10"/>
      <color rgb="FFFF0000"/>
      <name val="Arial"/>
    </font>
    <font>
      <b/>
      <sz val="14"/>
      <color rgb="FFFFFFFF"/>
      <name val="Arial"/>
    </font>
    <font>
      <b/>
      <sz val="14"/>
      <color rgb="FFFFFFFF"/>
      <name val="Calibri"/>
    </font>
    <font>
      <b/>
      <i/>
      <sz val="10"/>
      <color rgb="FF1F1F1F"/>
      <name val="Arial"/>
    </font>
    <font>
      <i/>
      <sz val="10"/>
      <color rgb="FF1F1F1F"/>
      <name val="Calibri"/>
    </font>
    <font>
      <b/>
      <sz val="10"/>
      <color rgb="FFFFFFFF"/>
      <name val="Arial"/>
    </font>
    <font>
      <b/>
      <sz val="11"/>
      <color rgb="FFFFFFFF"/>
      <name val="Calibri"/>
    </font>
    <font>
      <b/>
      <i/>
      <sz val="11"/>
      <color rgb="FFFFFFFF"/>
      <name val="Calibri"/>
    </font>
    <font>
      <b/>
      <sz val="9"/>
      <color rgb="FF000000"/>
      <name val="Arial"/>
    </font>
    <font>
      <sz val="9"/>
      <color rgb="FF000000"/>
      <name val="Arial"/>
    </font>
    <font>
      <b/>
      <sz val="9"/>
      <color rgb="FF000000"/>
      <name val="Calibri"/>
    </font>
    <font>
      <i/>
      <sz val="9"/>
      <color rgb="FF000000"/>
      <name val="Calibri"/>
    </font>
    <font>
      <sz val="9"/>
      <color rgb="FF000000"/>
      <name val="Calibri"/>
    </font>
    <font>
      <sz val="11"/>
      <color rgb="FF1F1F1F"/>
      <name val="Calibri"/>
    </font>
  </fonts>
  <fills count="19">
    <fill>
      <patternFill patternType="none"/>
    </fill>
    <fill>
      <patternFill patternType="gray125"/>
    </fill>
    <fill>
      <patternFill patternType="solid">
        <fgColor theme="0" tint="-0.249977111117893"/>
        <bgColor indexed="65"/>
      </patternFill>
    </fill>
    <fill>
      <patternFill patternType="solid">
        <fgColor theme="0" tint="-0.14999847407452621"/>
        <bgColor indexed="65"/>
      </patternFill>
    </fill>
    <fill>
      <patternFill patternType="solid">
        <fgColor theme="9" tint="0.79995117038483843"/>
        <bgColor indexed="65"/>
      </patternFill>
    </fill>
    <fill>
      <patternFill patternType="solid">
        <fgColor theme="8" tint="0.79995117038483843"/>
        <bgColor indexed="65"/>
      </patternFill>
    </fill>
    <fill>
      <patternFill patternType="solid">
        <fgColor theme="0" tint="-4.9989318521683403E-2"/>
        <bgColor indexed="65"/>
      </patternFill>
    </fill>
    <fill>
      <patternFill patternType="solid">
        <fgColor indexed="26"/>
      </patternFill>
    </fill>
    <fill>
      <patternFill patternType="solid">
        <fgColor theme="0" tint="-0.14999847407452621"/>
        <bgColor indexed="65"/>
      </patternFill>
    </fill>
    <fill>
      <patternFill patternType="solid">
        <fgColor theme="0"/>
      </patternFill>
    </fill>
    <fill>
      <patternFill patternType="solid">
        <fgColor indexed="5"/>
      </patternFill>
    </fill>
    <fill>
      <patternFill patternType="solid">
        <fgColor rgb="FF1F4E78"/>
      </patternFill>
    </fill>
    <fill>
      <patternFill patternType="solid">
        <fgColor rgb="FFD9EAF7"/>
      </patternFill>
    </fill>
    <fill>
      <patternFill patternType="solid">
        <fgColor rgb="FF5B9BD5"/>
      </patternFill>
    </fill>
    <fill>
      <patternFill patternType="solid">
        <fgColor rgb="FFFFFFFF"/>
      </patternFill>
    </fill>
    <fill>
      <patternFill patternType="solid">
        <fgColor rgb="FF5B9BD5"/>
      </patternFill>
    </fill>
    <fill>
      <patternFill patternType="solid">
        <fgColor rgb="FFD9EAF7"/>
      </patternFill>
    </fill>
    <fill>
      <patternFill patternType="solid">
        <fgColor rgb="FF4472C4"/>
      </patternFill>
    </fill>
    <fill>
      <patternFill patternType="solid">
        <fgColor rgb="FFF3F6FA"/>
      </patternFill>
    </fill>
  </fills>
  <borders count="8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style="thin">
        <color auto="1"/>
      </top>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bottom style="medium">
        <color auto="1"/>
      </bottom>
      <diagonal/>
    </border>
    <border>
      <left style="medium">
        <color auto="1"/>
      </left>
      <right/>
      <top style="thin">
        <color auto="1"/>
      </top>
      <bottom style="medium">
        <color auto="1"/>
      </bottom>
      <diagonal/>
    </border>
    <border>
      <left style="thin">
        <color auto="1"/>
      </left>
      <right/>
      <top style="thin">
        <color auto="1"/>
      </top>
      <bottom/>
      <diagonal/>
    </border>
    <border>
      <left style="thin">
        <color indexed="22"/>
      </left>
      <right style="thin">
        <color indexed="22"/>
      </right>
      <top style="thin">
        <color indexed="22"/>
      </top>
      <bottom style="thin">
        <color indexed="22"/>
      </bottom>
      <diagonal/>
    </border>
    <border>
      <left style="thin">
        <color auto="1"/>
      </left>
      <right/>
      <top/>
      <bottom style="medium">
        <color auto="1"/>
      </bottom>
      <diagonal/>
    </border>
    <border>
      <left style="medium">
        <color auto="1"/>
      </left>
      <right/>
      <top style="medium">
        <color auto="1"/>
      </top>
      <bottom style="thin">
        <color auto="1"/>
      </bottom>
      <diagonal/>
    </border>
    <border>
      <left style="medium">
        <color auto="1"/>
      </left>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theme="1" tint="0.49995422223578601"/>
      </left>
      <right style="thin">
        <color theme="1" tint="0.49995422223578601"/>
      </right>
      <top style="thin">
        <color theme="1" tint="0.49995422223578601"/>
      </top>
      <bottom style="thin">
        <color theme="1" tint="0.49995422223578601"/>
      </bottom>
      <diagonal/>
    </border>
    <border>
      <left style="thin">
        <color theme="1" tint="0.49995422223578601"/>
      </left>
      <right style="thin">
        <color theme="1" tint="0.49995422223578601"/>
      </right>
      <top style="thin">
        <color theme="1" tint="0.49995422223578601"/>
      </top>
      <bottom/>
      <diagonal/>
    </border>
    <border>
      <left style="thin">
        <color theme="1" tint="0.49995422223578601"/>
      </left>
      <right style="thin">
        <color theme="1" tint="0.49995422223578601"/>
      </right>
      <top/>
      <bottom style="thin">
        <color theme="1" tint="0.49995422223578601"/>
      </bottom>
      <diagonal/>
    </border>
    <border>
      <left style="medium">
        <color theme="1" tint="0.49995422223578601"/>
      </left>
      <right style="thin">
        <color theme="1" tint="0.49995422223578601"/>
      </right>
      <top style="medium">
        <color theme="1" tint="0.49995422223578601"/>
      </top>
      <bottom style="thin">
        <color theme="1" tint="0.49995422223578601"/>
      </bottom>
      <diagonal/>
    </border>
    <border>
      <left style="thin">
        <color theme="1" tint="0.49995422223578601"/>
      </left>
      <right style="thin">
        <color theme="1" tint="0.49995422223578601"/>
      </right>
      <top style="medium">
        <color theme="1" tint="0.49995422223578601"/>
      </top>
      <bottom style="thin">
        <color theme="1" tint="0.49995422223578601"/>
      </bottom>
      <diagonal/>
    </border>
    <border>
      <left style="thin">
        <color theme="1" tint="0.49995422223578601"/>
      </left>
      <right style="medium">
        <color theme="1" tint="0.49995422223578601"/>
      </right>
      <top style="medium">
        <color theme="1" tint="0.49995422223578601"/>
      </top>
      <bottom style="thin">
        <color theme="1" tint="0.49995422223578601"/>
      </bottom>
      <diagonal/>
    </border>
    <border>
      <left style="medium">
        <color theme="1" tint="0.49995422223578601"/>
      </left>
      <right style="thin">
        <color theme="1" tint="0.49995422223578601"/>
      </right>
      <top style="thin">
        <color theme="1" tint="0.49995422223578601"/>
      </top>
      <bottom style="thin">
        <color theme="1" tint="0.49995422223578601"/>
      </bottom>
      <diagonal/>
    </border>
    <border>
      <left style="thin">
        <color theme="1" tint="0.49995422223578601"/>
      </left>
      <right style="medium">
        <color theme="1" tint="0.49995422223578601"/>
      </right>
      <top style="thin">
        <color theme="1" tint="0.49995422223578601"/>
      </top>
      <bottom style="thin">
        <color theme="1" tint="0.49995422223578601"/>
      </bottom>
      <diagonal/>
    </border>
    <border>
      <left style="medium">
        <color theme="1" tint="0.49995422223578601"/>
      </left>
      <right style="thin">
        <color theme="1" tint="0.49995422223578601"/>
      </right>
      <top style="thin">
        <color theme="1" tint="0.49995422223578601"/>
      </top>
      <bottom style="medium">
        <color theme="1" tint="0.49995422223578601"/>
      </bottom>
      <diagonal/>
    </border>
    <border>
      <left style="thin">
        <color theme="1" tint="0.49995422223578601"/>
      </left>
      <right style="thin">
        <color theme="1" tint="0.49995422223578601"/>
      </right>
      <top style="thin">
        <color theme="1" tint="0.49995422223578601"/>
      </top>
      <bottom style="medium">
        <color theme="1" tint="0.49995422223578601"/>
      </bottom>
      <diagonal/>
    </border>
    <border>
      <left style="thin">
        <color theme="1" tint="0.49995422223578601"/>
      </left>
      <right style="medium">
        <color theme="1" tint="0.49995422223578601"/>
      </right>
      <top style="thin">
        <color theme="1" tint="0.49995422223578601"/>
      </top>
      <bottom style="medium">
        <color theme="1" tint="0.49995422223578601"/>
      </bottom>
      <diagonal/>
    </border>
    <border>
      <left style="medium">
        <color theme="1" tint="0.49995422223578601"/>
      </left>
      <right style="thin">
        <color theme="1" tint="0.49995422223578601"/>
      </right>
      <top style="medium">
        <color theme="1" tint="0.49995422223578601"/>
      </top>
      <bottom style="medium">
        <color theme="1" tint="0.49995422223578601"/>
      </bottom>
      <diagonal/>
    </border>
    <border>
      <left style="thin">
        <color theme="1" tint="0.49995422223578601"/>
      </left>
      <right style="thin">
        <color theme="1" tint="0.49995422223578601"/>
      </right>
      <top style="medium">
        <color theme="1" tint="0.49995422223578601"/>
      </top>
      <bottom style="medium">
        <color theme="1" tint="0.49995422223578601"/>
      </bottom>
      <diagonal/>
    </border>
    <border>
      <left style="thin">
        <color theme="1" tint="0.49995422223578601"/>
      </left>
      <right style="medium">
        <color theme="1" tint="0.49995422223578601"/>
      </right>
      <top style="medium">
        <color theme="1" tint="0.49995422223578601"/>
      </top>
      <bottom style="medium">
        <color theme="1" tint="0.49995422223578601"/>
      </bottom>
      <diagonal/>
    </border>
    <border>
      <left style="medium">
        <color theme="1" tint="0.49995422223578601"/>
      </left>
      <right style="thin">
        <color theme="1" tint="0.49995422223578601"/>
      </right>
      <top style="medium">
        <color theme="1" tint="0.49995422223578601"/>
      </top>
      <bottom/>
      <diagonal/>
    </border>
    <border>
      <left style="thin">
        <color theme="1" tint="0.49995422223578601"/>
      </left>
      <right style="thin">
        <color theme="1" tint="0.49995422223578601"/>
      </right>
      <top style="medium">
        <color theme="1" tint="0.49995422223578601"/>
      </top>
      <bottom/>
      <diagonal/>
    </border>
    <border>
      <left style="thin">
        <color theme="1" tint="0.49995422223578601"/>
      </left>
      <right style="medium">
        <color theme="1" tint="0.49995422223578601"/>
      </right>
      <top style="medium">
        <color theme="1" tint="0.49995422223578601"/>
      </top>
      <bottom/>
      <diagonal/>
    </border>
    <border>
      <left/>
      <right style="thin">
        <color theme="1" tint="0.49995422223578601"/>
      </right>
      <top/>
      <bottom/>
      <diagonal/>
    </border>
    <border>
      <left style="medium">
        <color theme="1" tint="0.49995422223578601"/>
      </left>
      <right style="thin">
        <color theme="1" tint="0.49995422223578601"/>
      </right>
      <top/>
      <bottom/>
      <diagonal/>
    </border>
    <border>
      <left style="thin">
        <color theme="1" tint="0.49995422223578601"/>
      </left>
      <right style="thin">
        <color theme="1" tint="0.49995422223578601"/>
      </right>
      <top/>
      <bottom/>
      <diagonal/>
    </border>
    <border>
      <left style="thin">
        <color theme="1" tint="0.49995422223578601"/>
      </left>
      <right style="medium">
        <color theme="1" tint="0.49995422223578601"/>
      </right>
      <top/>
      <bottom/>
      <diagonal/>
    </border>
    <border>
      <left style="medium">
        <color theme="1" tint="0.49995422223578601"/>
      </left>
      <right style="thin">
        <color theme="1" tint="0.49995422223578601"/>
      </right>
      <top/>
      <bottom style="medium">
        <color theme="1" tint="0.49995422223578601"/>
      </bottom>
      <diagonal/>
    </border>
    <border>
      <left style="thin">
        <color theme="1" tint="0.49995422223578601"/>
      </left>
      <right style="thin">
        <color theme="1" tint="0.49995422223578601"/>
      </right>
      <top/>
      <bottom style="medium">
        <color theme="1" tint="0.49995422223578601"/>
      </bottom>
      <diagonal/>
    </border>
    <border>
      <left style="thin">
        <color theme="1" tint="0.49995422223578601"/>
      </left>
      <right style="medium">
        <color theme="1" tint="0.49995422223578601"/>
      </right>
      <top/>
      <bottom style="medium">
        <color theme="1" tint="0.49995422223578601"/>
      </bottom>
      <diagonal/>
    </border>
    <border>
      <left style="medium">
        <color theme="1" tint="0.49995422223578601"/>
      </left>
      <right style="thin">
        <color theme="1" tint="0.49995422223578601"/>
      </right>
      <top/>
      <bottom style="thin">
        <color theme="1" tint="0.4999542222357860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4">
    <xf numFmtId="0" fontId="0" fillId="0" borderId="0"/>
    <xf numFmtId="9" fontId="4" fillId="0" borderId="0" applyFont="0" applyFill="0" applyBorder="0" applyAlignment="0" applyProtection="0"/>
    <xf numFmtId="0" fontId="9" fillId="0" borderId="0" applyNumberFormat="0" applyFill="0" applyBorder="0" applyAlignment="0" applyProtection="0">
      <alignment vertical="top"/>
    </xf>
    <xf numFmtId="0" fontId="14" fillId="0" borderId="0"/>
  </cellStyleXfs>
  <cellXfs count="529">
    <xf numFmtId="0" fontId="0" fillId="0" borderId="0" xfId="0"/>
    <xf numFmtId="0" fontId="5" fillId="0" borderId="0" xfId="0" applyFont="1" applyAlignment="1">
      <alignment horizontal="center"/>
    </xf>
    <xf numFmtId="0" fontId="5" fillId="0" borderId="0" xfId="0" applyFont="1" applyAlignment="1">
      <alignment horizontal="center" vertical="top"/>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3" fillId="0" borderId="0" xfId="0" applyFont="1" applyAlignment="1">
      <alignment horizontal="right"/>
    </xf>
    <xf numFmtId="0" fontId="11" fillId="0" borderId="23" xfId="0" applyFont="1" applyBorder="1" applyAlignment="1">
      <alignment horizontal="left" vertical="top" wrapText="1"/>
    </xf>
    <xf numFmtId="0" fontId="6" fillId="3" borderId="3" xfId="0" applyFont="1" applyFill="1" applyBorder="1" applyAlignment="1">
      <alignment horizontal="right"/>
    </xf>
    <xf numFmtId="0" fontId="6" fillId="3" borderId="3" xfId="0" applyFont="1" applyFill="1" applyBorder="1"/>
    <xf numFmtId="0" fontId="7" fillId="4" borderId="12" xfId="0" applyFont="1" applyFill="1" applyBorder="1" applyAlignment="1">
      <alignment horizontal="left" vertical="top"/>
    </xf>
    <xf numFmtId="0" fontId="7" fillId="4" borderId="1" xfId="0" applyFont="1" applyFill="1" applyBorder="1" applyAlignment="1">
      <alignment horizontal="left" vertical="top"/>
    </xf>
    <xf numFmtId="0" fontId="7" fillId="4" borderId="32" xfId="0" applyFont="1" applyFill="1" applyBorder="1" applyAlignment="1">
      <alignment horizontal="left" vertical="top"/>
    </xf>
    <xf numFmtId="9" fontId="8" fillId="3" borderId="29" xfId="1" applyFont="1" applyFill="1" applyBorder="1" applyAlignment="1">
      <alignment horizontal="right" vertical="top"/>
    </xf>
    <xf numFmtId="9" fontId="7" fillId="4" borderId="12" xfId="1" applyFont="1" applyFill="1" applyBorder="1" applyAlignment="1">
      <alignment horizontal="left" vertical="top"/>
    </xf>
    <xf numFmtId="0" fontId="7" fillId="4" borderId="11" xfId="0" applyFont="1" applyFill="1" applyBorder="1" applyAlignment="1">
      <alignment horizontal="left" vertical="top"/>
    </xf>
    <xf numFmtId="0" fontId="12" fillId="6" borderId="9" xfId="0" applyFont="1" applyFill="1" applyBorder="1" applyAlignment="1">
      <alignment horizontal="left"/>
    </xf>
    <xf numFmtId="0" fontId="7" fillId="0" borderId="0" xfId="0" applyFont="1" applyAlignment="1">
      <alignment horizontal="left" vertical="top"/>
    </xf>
    <xf numFmtId="49" fontId="6" fillId="5" borderId="1" xfId="0" applyNumberFormat="1" applyFont="1" applyFill="1" applyBorder="1" applyAlignment="1">
      <alignment horizontal="left"/>
    </xf>
    <xf numFmtId="49" fontId="6" fillId="5" borderId="1" xfId="0" applyNumberFormat="1" applyFont="1" applyFill="1" applyBorder="1" applyAlignment="1">
      <alignment horizontal="right"/>
    </xf>
    <xf numFmtId="0" fontId="7" fillId="4" borderId="29" xfId="0" applyFont="1" applyFill="1" applyBorder="1" applyAlignment="1">
      <alignment horizontal="left" vertical="top"/>
    </xf>
    <xf numFmtId="9" fontId="8" fillId="3" borderId="25" xfId="1" applyFont="1" applyFill="1" applyBorder="1" applyAlignment="1">
      <alignment horizontal="right" vertical="top"/>
    </xf>
    <xf numFmtId="0" fontId="6" fillId="3" borderId="2" xfId="0" applyFont="1" applyFill="1" applyBorder="1" applyAlignment="1">
      <alignment vertical="center"/>
    </xf>
    <xf numFmtId="0" fontId="0" fillId="3" borderId="3" xfId="0" applyFill="1" applyBorder="1"/>
    <xf numFmtId="0" fontId="0" fillId="3" borderId="4" xfId="0" applyFill="1" applyBorder="1"/>
    <xf numFmtId="0" fontId="10" fillId="3" borderId="1" xfId="2" applyFont="1" applyFill="1" applyBorder="1" applyAlignment="1">
      <alignment horizontal="center" vertical="center"/>
    </xf>
    <xf numFmtId="0" fontId="8" fillId="0" borderId="15" xfId="0" applyFont="1" applyBorder="1" applyAlignment="1">
      <alignment horizontal="center" vertical="top" wrapText="1"/>
    </xf>
    <xf numFmtId="0" fontId="8" fillId="0" borderId="16" xfId="0" applyFont="1" applyBorder="1" applyAlignment="1">
      <alignment horizontal="left" vertical="top" wrapText="1"/>
    </xf>
    <xf numFmtId="0" fontId="8" fillId="0" borderId="9" xfId="0" applyFont="1" applyBorder="1" applyAlignment="1">
      <alignment horizontal="center" vertical="top" wrapText="1"/>
    </xf>
    <xf numFmtId="0" fontId="8" fillId="0" borderId="10" xfId="0" applyFont="1" applyBorder="1" applyAlignment="1">
      <alignment horizontal="left" vertical="top" wrapText="1"/>
    </xf>
    <xf numFmtId="0" fontId="8" fillId="0" borderId="3" xfId="0" applyFont="1" applyBorder="1" applyAlignment="1">
      <alignment horizontal="center"/>
    </xf>
    <xf numFmtId="0" fontId="8" fillId="0" borderId="4" xfId="0" applyFont="1" applyBorder="1" applyAlignment="1">
      <alignment horizontal="left" vertical="top" wrapText="1"/>
    </xf>
    <xf numFmtId="0" fontId="15" fillId="0" borderId="35" xfId="3" applyFont="1" applyBorder="1"/>
    <xf numFmtId="1" fontId="16" fillId="2" borderId="15" xfId="1" applyNumberFormat="1" applyFont="1" applyFill="1" applyBorder="1" applyAlignment="1">
      <alignment horizontal="center" vertical="top"/>
    </xf>
    <xf numFmtId="0" fontId="16" fillId="4" borderId="17" xfId="0" applyFont="1" applyFill="1" applyBorder="1" applyAlignment="1">
      <alignment horizontal="left" vertical="top"/>
    </xf>
    <xf numFmtId="0" fontId="16" fillId="0" borderId="0" xfId="0" applyFont="1"/>
    <xf numFmtId="1" fontId="16" fillId="2" borderId="3" xfId="1" applyNumberFormat="1" applyFont="1" applyFill="1" applyBorder="1" applyAlignment="1">
      <alignment horizontal="center" vertical="top"/>
    </xf>
    <xf numFmtId="0" fontId="16" fillId="4" borderId="1" xfId="0" applyFont="1" applyFill="1" applyBorder="1" applyAlignment="1">
      <alignment horizontal="left" vertical="top"/>
    </xf>
    <xf numFmtId="0" fontId="13" fillId="0" borderId="0" xfId="0" applyFont="1"/>
    <xf numFmtId="0" fontId="2" fillId="6" borderId="24" xfId="0" applyFont="1" applyFill="1" applyBorder="1" applyAlignment="1">
      <alignment horizontal="left" vertical="top" wrapText="1"/>
    </xf>
    <xf numFmtId="0" fontId="2" fillId="0" borderId="24" xfId="0" applyFont="1" applyBorder="1" applyAlignment="1">
      <alignment horizontal="left" vertical="top" wrapText="1"/>
    </xf>
    <xf numFmtId="0" fontId="2" fillId="6" borderId="10" xfId="0" applyFont="1" applyFill="1" applyBorder="1" applyAlignment="1">
      <alignment horizontal="left" vertical="top" wrapText="1"/>
    </xf>
    <xf numFmtId="0" fontId="2" fillId="0" borderId="16" xfId="0" applyFont="1" applyBorder="1" applyAlignment="1">
      <alignment horizontal="left" vertical="top" wrapText="1"/>
    </xf>
    <xf numFmtId="0" fontId="8" fillId="0" borderId="0" xfId="0" applyFont="1" applyAlignment="1">
      <alignment horizontal="left" vertical="top" wrapText="1"/>
    </xf>
    <xf numFmtId="9" fontId="8" fillId="3" borderId="12" xfId="1" applyFont="1" applyFill="1" applyBorder="1" applyAlignment="1">
      <alignment horizontal="right" vertical="top"/>
    </xf>
    <xf numFmtId="9" fontId="8" fillId="3" borderId="17" xfId="1" applyFont="1" applyFill="1" applyBorder="1" applyAlignment="1">
      <alignment horizontal="right" vertical="top"/>
    </xf>
    <xf numFmtId="0" fontId="8" fillId="0" borderId="3" xfId="0" applyFont="1" applyBorder="1" applyAlignment="1">
      <alignment horizontal="center" vertical="top" wrapText="1"/>
    </xf>
    <xf numFmtId="0" fontId="8" fillId="0" borderId="20" xfId="0" applyFont="1" applyBorder="1" applyAlignment="1">
      <alignment horizontal="center" vertical="top" wrapText="1"/>
    </xf>
    <xf numFmtId="0" fontId="8" fillId="0" borderId="21" xfId="0" applyFont="1" applyBorder="1" applyAlignment="1">
      <alignment horizontal="left" vertical="top" wrapText="1"/>
    </xf>
    <xf numFmtId="9" fontId="8" fillId="3" borderId="32" xfId="1" applyFont="1" applyFill="1" applyBorder="1" applyAlignment="1">
      <alignment horizontal="right" vertical="top"/>
    </xf>
    <xf numFmtId="0" fontId="2" fillId="6" borderId="0" xfId="0" applyFont="1" applyFill="1" applyAlignment="1">
      <alignment horizontal="center" vertical="top" wrapText="1"/>
    </xf>
    <xf numFmtId="14" fontId="2" fillId="6" borderId="9" xfId="0" applyNumberFormat="1" applyFont="1" applyFill="1" applyBorder="1" applyAlignment="1">
      <alignment horizontal="right"/>
    </xf>
    <xf numFmtId="0" fontId="2" fillId="6" borderId="23" xfId="0" applyFont="1" applyFill="1" applyBorder="1" applyAlignment="1">
      <alignment horizontal="center" vertical="top" wrapText="1"/>
    </xf>
    <xf numFmtId="0" fontId="2" fillId="0" borderId="1" xfId="0" applyFont="1" applyBorder="1" applyAlignment="1">
      <alignment horizontal="center" vertical="center"/>
    </xf>
    <xf numFmtId="0" fontId="2" fillId="6" borderId="16" xfId="0" applyFont="1" applyFill="1" applyBorder="1" applyAlignment="1">
      <alignment horizontal="left" vertical="top" wrapText="1"/>
    </xf>
    <xf numFmtId="0" fontId="8" fillId="0" borderId="23" xfId="0" applyFont="1" applyBorder="1" applyAlignment="1">
      <alignment horizontal="left" vertical="top" wrapText="1"/>
    </xf>
    <xf numFmtId="0" fontId="8" fillId="6" borderId="22" xfId="0" applyFont="1" applyFill="1" applyBorder="1" applyAlignment="1">
      <alignment horizontal="center" vertical="top" wrapText="1"/>
    </xf>
    <xf numFmtId="0" fontId="8" fillId="6" borderId="23" xfId="0" applyFont="1" applyFill="1" applyBorder="1" applyAlignment="1">
      <alignment horizontal="left" vertical="top" wrapText="1"/>
    </xf>
    <xf numFmtId="0" fontId="2" fillId="6" borderId="21" xfId="0" applyFont="1" applyFill="1" applyBorder="1" applyAlignment="1">
      <alignment vertical="top" wrapText="1"/>
    </xf>
    <xf numFmtId="0" fontId="2" fillId="5" borderId="3" xfId="0" applyFont="1" applyFill="1" applyBorder="1" applyAlignment="1">
      <alignment vertical="top"/>
    </xf>
    <xf numFmtId="0" fontId="2" fillId="6" borderId="18" xfId="0" applyFont="1" applyFill="1" applyBorder="1" applyAlignment="1">
      <alignment horizontal="center" vertical="top"/>
    </xf>
    <xf numFmtId="0" fontId="8" fillId="6" borderId="0" xfId="0" applyFont="1" applyFill="1" applyAlignment="1">
      <alignment horizontal="left" vertical="top" wrapText="1"/>
    </xf>
    <xf numFmtId="0" fontId="2" fillId="6" borderId="20" xfId="0" applyFont="1" applyFill="1" applyBorder="1" applyAlignment="1">
      <alignment horizontal="center" vertical="top"/>
    </xf>
    <xf numFmtId="0" fontId="7" fillId="4" borderId="25" xfId="0" applyFont="1" applyFill="1" applyBorder="1" applyAlignment="1">
      <alignment horizontal="left" vertical="top"/>
    </xf>
    <xf numFmtId="0" fontId="2" fillId="6" borderId="8" xfId="0" applyFont="1" applyFill="1" applyBorder="1" applyAlignment="1">
      <alignment vertical="top" wrapText="1"/>
    </xf>
    <xf numFmtId="0" fontId="2" fillId="2" borderId="23" xfId="0" applyFont="1" applyFill="1" applyBorder="1" applyAlignment="1">
      <alignment vertical="top"/>
    </xf>
    <xf numFmtId="0" fontId="2" fillId="2" borderId="14" xfId="0" applyFont="1" applyFill="1" applyBorder="1" applyAlignment="1">
      <alignment vertical="top"/>
    </xf>
    <xf numFmtId="0" fontId="11" fillId="0" borderId="14" xfId="0" applyFont="1" applyBorder="1" applyAlignment="1">
      <alignment horizontal="left" vertical="top" wrapText="1"/>
    </xf>
    <xf numFmtId="0" fontId="2" fillId="0" borderId="0" xfId="0" applyFont="1" applyAlignment="1">
      <alignment wrapText="1"/>
    </xf>
    <xf numFmtId="0" fontId="17" fillId="0" borderId="0" xfId="0" applyFont="1"/>
    <xf numFmtId="0" fontId="0" fillId="0" borderId="1" xfId="0" applyBorder="1"/>
    <xf numFmtId="0" fontId="10" fillId="0" borderId="1" xfId="2" applyFont="1" applyFill="1" applyBorder="1" applyAlignment="1">
      <alignment horizontal="center" vertical="center"/>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0" fillId="8" borderId="1" xfId="0" applyFill="1" applyBorder="1"/>
    <xf numFmtId="0" fontId="2" fillId="8" borderId="1" xfId="0" applyFont="1" applyFill="1" applyBorder="1" applyAlignment="1">
      <alignment horizontal="center" vertical="center"/>
    </xf>
    <xf numFmtId="0" fontId="8" fillId="6" borderId="4" xfId="0" applyFont="1" applyFill="1" applyBorder="1" applyAlignment="1">
      <alignment horizontal="left" vertical="top" wrapText="1"/>
    </xf>
    <xf numFmtId="9" fontId="8" fillId="0" borderId="3" xfId="0" applyNumberFormat="1" applyFont="1" applyBorder="1" applyAlignment="1">
      <alignment horizontal="center" vertical="top" wrapText="1"/>
    </xf>
    <xf numFmtId="0" fontId="2" fillId="6" borderId="37" xfId="0" applyFont="1" applyFill="1" applyBorder="1" applyAlignment="1">
      <alignment horizontal="center" vertical="top"/>
    </xf>
    <xf numFmtId="0" fontId="2" fillId="6" borderId="15" xfId="0" applyFont="1" applyFill="1" applyBorder="1" applyAlignment="1">
      <alignment vertical="top" wrapText="1"/>
    </xf>
    <xf numFmtId="0" fontId="2" fillId="6" borderId="15" xfId="0" applyFont="1" applyFill="1" applyBorder="1" applyAlignment="1">
      <alignment horizontal="center" vertical="top" wrapText="1"/>
    </xf>
    <xf numFmtId="0" fontId="2" fillId="6" borderId="4" xfId="0" applyFont="1" applyFill="1" applyBorder="1" applyAlignment="1">
      <alignment horizontal="left" vertical="top" wrapText="1"/>
    </xf>
    <xf numFmtId="0" fontId="2" fillId="6" borderId="18" xfId="0" applyFont="1" applyFill="1" applyBorder="1" applyAlignment="1">
      <alignment vertical="top"/>
    </xf>
    <xf numFmtId="0" fontId="2" fillId="6" borderId="19" xfId="0" applyFont="1" applyFill="1" applyBorder="1" applyAlignment="1">
      <alignment vertical="top"/>
    </xf>
    <xf numFmtId="0" fontId="2" fillId="6" borderId="6" xfId="0" applyFont="1" applyFill="1" applyBorder="1" applyAlignment="1">
      <alignment horizontal="left" vertical="top" wrapText="1"/>
    </xf>
    <xf numFmtId="0" fontId="7" fillId="4" borderId="27" xfId="0" applyFont="1" applyFill="1" applyBorder="1" applyAlignment="1">
      <alignment horizontal="left" vertical="top"/>
    </xf>
    <xf numFmtId="0" fontId="2" fillId="0" borderId="6" xfId="0" applyFont="1" applyBorder="1" applyAlignment="1">
      <alignment vertical="top" wrapText="1"/>
    </xf>
    <xf numFmtId="0" fontId="6" fillId="3" borderId="39" xfId="0" applyFont="1" applyFill="1" applyBorder="1" applyAlignment="1">
      <alignment horizontal="center" wrapText="1"/>
    </xf>
    <xf numFmtId="0" fontId="6" fillId="3" borderId="25" xfId="0" applyFont="1" applyFill="1" applyBorder="1" applyAlignment="1">
      <alignment horizontal="center" wrapText="1"/>
    </xf>
    <xf numFmtId="0" fontId="6" fillId="3" borderId="25" xfId="0" applyFont="1" applyFill="1" applyBorder="1" applyAlignment="1">
      <alignment horizontal="center"/>
    </xf>
    <xf numFmtId="0" fontId="6" fillId="3" borderId="40" xfId="0" applyFont="1" applyFill="1" applyBorder="1" applyAlignment="1">
      <alignment horizontal="center" wrapText="1"/>
    </xf>
    <xf numFmtId="0" fontId="2" fillId="6" borderId="44" xfId="0" applyFont="1" applyFill="1" applyBorder="1" applyAlignment="1">
      <alignment horizontal="center" vertical="top"/>
    </xf>
    <xf numFmtId="49" fontId="16" fillId="3" borderId="41" xfId="0" applyNumberFormat="1" applyFont="1" applyFill="1" applyBorder="1"/>
    <xf numFmtId="0" fontId="8" fillId="6" borderId="22" xfId="0" applyFont="1" applyFill="1" applyBorder="1" applyAlignment="1">
      <alignment horizontal="center" vertical="top"/>
    </xf>
    <xf numFmtId="0" fontId="8" fillId="6" borderId="23" xfId="0" applyFont="1" applyFill="1" applyBorder="1" applyAlignment="1">
      <alignment vertical="top" wrapText="1"/>
    </xf>
    <xf numFmtId="0" fontId="8" fillId="6" borderId="24" xfId="0" applyFont="1" applyFill="1" applyBorder="1" applyAlignment="1">
      <alignment horizontal="left" vertical="top" wrapText="1"/>
    </xf>
    <xf numFmtId="9" fontId="8" fillId="3" borderId="25" xfId="1" applyFont="1" applyFill="1" applyBorder="1" applyAlignment="1">
      <alignment vertical="top"/>
    </xf>
    <xf numFmtId="1" fontId="16" fillId="2" borderId="23" xfId="1" applyNumberFormat="1" applyFont="1" applyFill="1" applyBorder="1" applyAlignment="1">
      <alignment horizontal="center" vertical="top"/>
    </xf>
    <xf numFmtId="49" fontId="16" fillId="3" borderId="45" xfId="0" applyNumberFormat="1" applyFont="1" applyFill="1" applyBorder="1"/>
    <xf numFmtId="0" fontId="8" fillId="0" borderId="20" xfId="0" applyFont="1" applyBorder="1" applyAlignment="1">
      <alignment horizontal="left" vertical="top" wrapText="1"/>
    </xf>
    <xf numFmtId="0" fontId="2" fillId="5" borderId="1" xfId="1" applyNumberFormat="1" applyFont="1" applyFill="1" applyBorder="1" applyAlignment="1">
      <alignment horizontal="right" vertical="top"/>
    </xf>
    <xf numFmtId="0" fontId="2" fillId="2" borderId="1" xfId="0" applyFont="1" applyFill="1" applyBorder="1" applyAlignment="1">
      <alignment horizontal="left" vertical="top" wrapText="1"/>
    </xf>
    <xf numFmtId="0" fontId="2" fillId="5" borderId="4" xfId="0" applyFont="1" applyFill="1" applyBorder="1" applyAlignment="1">
      <alignment horizontal="left" vertical="top" wrapText="1"/>
    </xf>
    <xf numFmtId="49" fontId="2" fillId="3" borderId="41" xfId="0" applyNumberFormat="1" applyFont="1" applyFill="1" applyBorder="1"/>
    <xf numFmtId="0" fontId="2" fillId="0" borderId="0" xfId="0" applyFont="1"/>
    <xf numFmtId="0" fontId="2" fillId="5" borderId="3" xfId="0" applyFont="1" applyFill="1" applyBorder="1" applyAlignment="1">
      <alignment horizontal="left" vertical="top" wrapText="1"/>
    </xf>
    <xf numFmtId="0" fontId="2" fillId="0" borderId="9" xfId="0" applyFont="1" applyBorder="1" applyAlignment="1">
      <alignment horizontal="left" vertical="top" wrapText="1"/>
    </xf>
    <xf numFmtId="0" fontId="2" fillId="5" borderId="47" xfId="0" applyFont="1" applyFill="1" applyBorder="1" applyAlignment="1">
      <alignment vertical="top"/>
    </xf>
    <xf numFmtId="0" fontId="7" fillId="4" borderId="46" xfId="0" applyFont="1" applyFill="1" applyBorder="1" applyAlignment="1">
      <alignment horizontal="left" vertical="top"/>
    </xf>
    <xf numFmtId="0" fontId="2" fillId="0" borderId="48" xfId="0" applyFont="1" applyBorder="1" applyAlignment="1">
      <alignment vertical="top" wrapText="1"/>
    </xf>
    <xf numFmtId="0" fontId="2" fillId="3" borderId="46" xfId="1" applyNumberFormat="1" applyFont="1" applyFill="1" applyBorder="1" applyAlignment="1">
      <alignment horizontal="right" vertical="top"/>
    </xf>
    <xf numFmtId="0" fontId="2" fillId="6" borderId="23" xfId="0" applyFont="1" applyFill="1" applyBorder="1" applyAlignment="1">
      <alignment horizontal="center" vertical="top"/>
    </xf>
    <xf numFmtId="0" fontId="6" fillId="7" borderId="9" xfId="0" applyFont="1" applyFill="1" applyBorder="1" applyAlignment="1">
      <alignment horizontal="left"/>
    </xf>
    <xf numFmtId="0" fontId="13" fillId="0" borderId="49" xfId="0" applyFont="1" applyBorder="1" applyAlignment="1">
      <alignment horizontal="left" vertical="center"/>
    </xf>
    <xf numFmtId="0" fontId="18" fillId="0" borderId="49" xfId="0" applyFont="1" applyBorder="1" applyAlignment="1">
      <alignment horizontal="left" vertical="center"/>
    </xf>
    <xf numFmtId="0" fontId="0" fillId="0" borderId="49" xfId="0" applyBorder="1" applyAlignment="1">
      <alignment horizontal="left" vertical="center"/>
    </xf>
    <xf numFmtId="0" fontId="0" fillId="0" borderId="49" xfId="0" applyBorder="1" applyAlignment="1">
      <alignment horizontal="left" vertical="center" wrapText="1"/>
    </xf>
    <xf numFmtId="0" fontId="2" fillId="0" borderId="49" xfId="0" applyFont="1" applyBorder="1" applyAlignment="1">
      <alignment horizontal="left" vertical="center" wrapText="1"/>
    </xf>
    <xf numFmtId="0" fontId="2" fillId="0" borderId="49" xfId="0" applyFont="1" applyBorder="1" applyAlignment="1">
      <alignment horizontal="left" vertical="top" wrapText="1"/>
    </xf>
    <xf numFmtId="0" fontId="6" fillId="0" borderId="49" xfId="0" applyFont="1" applyBorder="1" applyAlignment="1">
      <alignment horizontal="center" vertical="top"/>
    </xf>
    <xf numFmtId="0" fontId="2" fillId="0" borderId="51" xfId="0" applyFont="1" applyBorder="1" applyAlignment="1">
      <alignment horizontal="left" vertical="top" wrapText="1"/>
    </xf>
    <xf numFmtId="0" fontId="13" fillId="0" borderId="53" xfId="0" applyFont="1" applyBorder="1" applyAlignment="1">
      <alignment horizontal="left" vertical="center"/>
    </xf>
    <xf numFmtId="0" fontId="18" fillId="0" borderId="53" xfId="0" applyFont="1" applyBorder="1" applyAlignment="1">
      <alignment horizontal="left" vertical="center"/>
    </xf>
    <xf numFmtId="0" fontId="0" fillId="0" borderId="54" xfId="0" applyBorder="1" applyAlignment="1">
      <alignment horizontal="left" vertical="center"/>
    </xf>
    <xf numFmtId="0" fontId="0" fillId="0" borderId="56" xfId="0" applyBorder="1" applyAlignment="1">
      <alignment horizontal="left" vertical="center"/>
    </xf>
    <xf numFmtId="0" fontId="0" fillId="0" borderId="58" xfId="0" applyBorder="1" applyAlignment="1">
      <alignment horizontal="left" vertical="center"/>
    </xf>
    <xf numFmtId="0" fontId="0" fillId="0" borderId="59" xfId="0" applyBorder="1" applyAlignment="1">
      <alignment horizontal="left" vertical="center"/>
    </xf>
    <xf numFmtId="0" fontId="8" fillId="0" borderId="61" xfId="0" applyFont="1" applyBorder="1" applyAlignment="1">
      <alignment horizontal="left" vertical="top" wrapText="1"/>
    </xf>
    <xf numFmtId="0" fontId="2" fillId="0" borderId="61" xfId="0" applyFont="1" applyBorder="1" applyAlignment="1">
      <alignment horizontal="left" vertical="top" wrapText="1"/>
    </xf>
    <xf numFmtId="0" fontId="13" fillId="0" borderId="61" xfId="0" applyFont="1" applyBorder="1" applyAlignment="1">
      <alignment horizontal="left" vertical="center"/>
    </xf>
    <xf numFmtId="0" fontId="18" fillId="0" borderId="61" xfId="0" applyFont="1" applyBorder="1" applyAlignment="1">
      <alignment horizontal="left" vertical="center"/>
    </xf>
    <xf numFmtId="0" fontId="0" fillId="0" borderId="61" xfId="0" applyBorder="1" applyAlignment="1">
      <alignment horizontal="left" vertical="center" wrapText="1"/>
    </xf>
    <xf numFmtId="0" fontId="0" fillId="0" borderId="62" xfId="0" applyBorder="1" applyAlignment="1">
      <alignment horizontal="left" vertical="center"/>
    </xf>
    <xf numFmtId="0" fontId="2" fillId="0" borderId="61" xfId="0" applyFont="1" applyBorder="1" applyAlignment="1">
      <alignment vertical="top" wrapText="1"/>
    </xf>
    <xf numFmtId="0" fontId="8" fillId="0" borderId="50" xfId="0" applyFont="1" applyBorder="1" applyAlignment="1">
      <alignment horizontal="left" vertical="top" wrapText="1"/>
    </xf>
    <xf numFmtId="0" fontId="8" fillId="0" borderId="50" xfId="0" applyFont="1" applyBorder="1" applyAlignment="1">
      <alignment horizontal="left" vertical="center" wrapText="1"/>
    </xf>
    <xf numFmtId="0" fontId="0" fillId="0" borderId="50" xfId="0" applyBorder="1" applyAlignment="1">
      <alignment horizontal="left" vertical="center"/>
    </xf>
    <xf numFmtId="0" fontId="2" fillId="0" borderId="53" xfId="0" applyFont="1" applyBorder="1" applyAlignment="1">
      <alignment horizontal="left" vertical="center" wrapText="1"/>
    </xf>
    <xf numFmtId="0" fontId="0" fillId="0" borderId="53" xfId="0" applyBorder="1" applyAlignment="1">
      <alignment horizontal="left" vertical="center" wrapText="1"/>
    </xf>
    <xf numFmtId="0" fontId="2" fillId="0" borderId="58" xfId="0" applyFont="1" applyBorder="1" applyAlignment="1">
      <alignment horizontal="left" vertical="top" wrapText="1"/>
    </xf>
    <xf numFmtId="0" fontId="2" fillId="0" borderId="58" xfId="0" applyFont="1" applyBorder="1" applyAlignment="1">
      <alignment horizontal="left" vertical="center" wrapText="1"/>
    </xf>
    <xf numFmtId="0" fontId="13" fillId="0" borderId="58" xfId="0" applyFont="1" applyBorder="1" applyAlignment="1">
      <alignment horizontal="left" vertical="center"/>
    </xf>
    <xf numFmtId="0" fontId="18" fillId="0" borderId="58" xfId="0" applyFont="1" applyBorder="1" applyAlignment="1">
      <alignment horizontal="left" vertical="center"/>
    </xf>
    <xf numFmtId="0" fontId="0" fillId="0" borderId="58" xfId="0" applyBorder="1" applyAlignment="1">
      <alignment horizontal="left" vertical="center" wrapText="1"/>
    </xf>
    <xf numFmtId="0" fontId="6" fillId="0" borderId="60" xfId="0" applyFont="1" applyBorder="1" applyAlignment="1">
      <alignment horizontal="center" vertical="top"/>
    </xf>
    <xf numFmtId="0" fontId="2" fillId="0" borderId="61" xfId="0" applyFont="1" applyBorder="1" applyAlignment="1">
      <alignment horizontal="left" vertical="center" wrapText="1"/>
    </xf>
    <xf numFmtId="0" fontId="6" fillId="0" borderId="63" xfId="0" applyFont="1" applyBorder="1" applyAlignment="1">
      <alignment horizontal="center" vertical="top"/>
    </xf>
    <xf numFmtId="0" fontId="2" fillId="0" borderId="64" xfId="0" applyFont="1" applyBorder="1" applyAlignment="1">
      <alignment vertical="top" wrapText="1"/>
    </xf>
    <xf numFmtId="0" fontId="2" fillId="0" borderId="64" xfId="0" applyFont="1" applyBorder="1" applyAlignment="1">
      <alignment horizontal="left" vertical="top" wrapText="1"/>
    </xf>
    <xf numFmtId="0" fontId="2" fillId="0" borderId="64" xfId="0" applyFont="1" applyBorder="1" applyAlignment="1">
      <alignment horizontal="left" vertical="center" wrapText="1"/>
    </xf>
    <xf numFmtId="0" fontId="13" fillId="0" borderId="64" xfId="0" applyFont="1" applyBorder="1" applyAlignment="1">
      <alignment horizontal="left" vertical="center"/>
    </xf>
    <xf numFmtId="0" fontId="18" fillId="0" borderId="64" xfId="0" applyFont="1" applyBorder="1" applyAlignment="1">
      <alignment horizontal="left" vertical="center"/>
    </xf>
    <xf numFmtId="0" fontId="0" fillId="0" borderId="65" xfId="0" applyBorder="1" applyAlignment="1">
      <alignment horizontal="left" vertical="center" wrapText="1"/>
    </xf>
    <xf numFmtId="0" fontId="0" fillId="0" borderId="66" xfId="0" applyBorder="1" applyAlignment="1">
      <alignment horizontal="left" vertical="center"/>
    </xf>
    <xf numFmtId="0" fontId="8" fillId="0" borderId="64" xfId="0" applyFont="1" applyBorder="1" applyAlignment="1">
      <alignment horizontal="left" vertical="top" wrapText="1"/>
    </xf>
    <xf numFmtId="0" fontId="8" fillId="0" borderId="64" xfId="0" applyFont="1" applyBorder="1" applyAlignment="1">
      <alignment horizontal="left" vertical="center" wrapText="1"/>
    </xf>
    <xf numFmtId="0" fontId="0" fillId="0" borderId="64" xfId="0" applyBorder="1" applyAlignment="1">
      <alignment horizontal="left" vertical="center" wrapText="1"/>
    </xf>
    <xf numFmtId="0" fontId="0" fillId="0" borderId="65" xfId="0" applyBorder="1" applyAlignment="1">
      <alignment horizontal="left" vertical="center"/>
    </xf>
    <xf numFmtId="0" fontId="8" fillId="0" borderId="68" xfId="0" applyFont="1" applyBorder="1" applyAlignment="1">
      <alignment horizontal="left" vertical="top" wrapText="1"/>
    </xf>
    <xf numFmtId="0" fontId="8" fillId="0" borderId="68" xfId="0" applyFont="1" applyBorder="1" applyAlignment="1">
      <alignment horizontal="left" vertical="center" wrapText="1"/>
    </xf>
    <xf numFmtId="0" fontId="13" fillId="0" borderId="68" xfId="0" applyFont="1" applyBorder="1" applyAlignment="1">
      <alignment horizontal="left" vertical="center"/>
    </xf>
    <xf numFmtId="0" fontId="18" fillId="0" borderId="68" xfId="0" applyFont="1" applyBorder="1" applyAlignment="1">
      <alignment horizontal="left" vertical="center"/>
    </xf>
    <xf numFmtId="0" fontId="0" fillId="0" borderId="68" xfId="0" applyBorder="1" applyAlignment="1">
      <alignment horizontal="left" vertical="center" wrapText="1"/>
    </xf>
    <xf numFmtId="0" fontId="0" fillId="0" borderId="69" xfId="0" applyBorder="1" applyAlignment="1">
      <alignment horizontal="left" vertical="center"/>
    </xf>
    <xf numFmtId="0" fontId="8" fillId="0" borderId="71" xfId="0" applyFont="1" applyBorder="1" applyAlignment="1">
      <alignment horizontal="left" vertical="top" wrapText="1"/>
    </xf>
    <xf numFmtId="0" fontId="8" fillId="0" borderId="71" xfId="0" applyFont="1" applyBorder="1" applyAlignment="1">
      <alignment horizontal="left" vertical="center" wrapText="1"/>
    </xf>
    <xf numFmtId="0" fontId="0" fillId="0" borderId="71" xfId="0" applyBorder="1" applyAlignment="1">
      <alignment horizontal="left" vertical="center"/>
    </xf>
    <xf numFmtId="0" fontId="0" fillId="0" borderId="72" xfId="0" applyBorder="1" applyAlignment="1">
      <alignment horizontal="left" vertical="center"/>
    </xf>
    <xf numFmtId="0" fontId="6" fillId="0" borderId="57" xfId="0" applyFont="1" applyBorder="1" applyAlignment="1">
      <alignment vertical="top"/>
    </xf>
    <xf numFmtId="0" fontId="6" fillId="0" borderId="60" xfId="0" applyFont="1" applyBorder="1" applyAlignment="1">
      <alignment vertical="top"/>
    </xf>
    <xf numFmtId="0" fontId="19" fillId="0" borderId="60" xfId="0" applyFont="1" applyBorder="1" applyAlignment="1">
      <alignment horizontal="center" vertical="top"/>
    </xf>
    <xf numFmtId="0" fontId="2" fillId="0" borderId="71" xfId="0" applyFont="1" applyBorder="1" applyAlignment="1">
      <alignment horizontal="left" vertical="center" wrapText="1"/>
    </xf>
    <xf numFmtId="0" fontId="13" fillId="0" borderId="71" xfId="0" applyFont="1" applyBorder="1" applyAlignment="1">
      <alignment horizontal="left" vertical="center"/>
    </xf>
    <xf numFmtId="0" fontId="18" fillId="0" borderId="71" xfId="0" applyFont="1" applyBorder="1" applyAlignment="1">
      <alignment horizontal="left" vertical="center"/>
    </xf>
    <xf numFmtId="0" fontId="0" fillId="10" borderId="58" xfId="0" applyFill="1" applyBorder="1" applyAlignment="1">
      <alignment horizontal="left" vertical="center" wrapText="1"/>
    </xf>
    <xf numFmtId="0" fontId="20" fillId="0" borderId="59" xfId="0" applyFont="1" applyBorder="1" applyAlignment="1">
      <alignment horizontal="left" vertical="center"/>
    </xf>
    <xf numFmtId="0" fontId="8" fillId="7" borderId="17" xfId="0" applyFont="1" applyFill="1" applyBorder="1" applyAlignment="1">
      <alignment horizontal="right" vertical="top"/>
    </xf>
    <xf numFmtId="0" fontId="8" fillId="2" borderId="17" xfId="0" applyFont="1" applyFill="1" applyBorder="1" applyAlignment="1">
      <alignment horizontal="left" vertical="top" wrapText="1"/>
    </xf>
    <xf numFmtId="0" fontId="8" fillId="7" borderId="12" xfId="0" applyFont="1" applyFill="1" applyBorder="1" applyAlignment="1">
      <alignment horizontal="right" vertical="top"/>
    </xf>
    <xf numFmtId="0" fontId="8" fillId="2" borderId="12" xfId="0" applyFont="1" applyFill="1" applyBorder="1" applyAlignment="1">
      <alignment horizontal="left" vertical="top" wrapText="1"/>
    </xf>
    <xf numFmtId="0" fontId="8" fillId="3" borderId="12" xfId="0" applyFont="1" applyFill="1" applyBorder="1" applyAlignment="1">
      <alignment horizontal="right" vertical="top"/>
    </xf>
    <xf numFmtId="0" fontId="8" fillId="7" borderId="1" xfId="0" applyFont="1" applyFill="1" applyBorder="1" applyAlignment="1">
      <alignment horizontal="right" vertical="top"/>
    </xf>
    <xf numFmtId="0" fontId="8" fillId="3" borderId="12" xfId="0" applyFont="1" applyFill="1" applyBorder="1" applyAlignment="1">
      <alignment horizontal="right" vertical="top" wrapText="1"/>
    </xf>
    <xf numFmtId="0" fontId="8" fillId="3" borderId="29" xfId="1" applyNumberFormat="1" applyFont="1" applyFill="1" applyBorder="1" applyAlignment="1">
      <alignment horizontal="right" vertical="top"/>
    </xf>
    <xf numFmtId="0" fontId="8" fillId="7" borderId="25" xfId="0" applyFont="1" applyFill="1" applyBorder="1" applyAlignment="1">
      <alignment horizontal="right" vertical="top"/>
    </xf>
    <xf numFmtId="0" fontId="8" fillId="3" borderId="25" xfId="0" applyFont="1" applyFill="1" applyBorder="1" applyAlignment="1">
      <alignment horizontal="right" vertical="top" wrapText="1"/>
    </xf>
    <xf numFmtId="1" fontId="8" fillId="3" borderId="32" xfId="1" applyNumberFormat="1" applyFont="1" applyFill="1" applyBorder="1" applyAlignment="1">
      <alignment horizontal="right" vertical="top"/>
    </xf>
    <xf numFmtId="0" fontId="8" fillId="3" borderId="36" xfId="0" applyFont="1" applyFill="1" applyBorder="1" applyAlignment="1">
      <alignment horizontal="right" vertical="top"/>
    </xf>
    <xf numFmtId="1" fontId="8" fillId="3" borderId="36" xfId="0" applyNumberFormat="1" applyFont="1" applyFill="1" applyBorder="1" applyAlignment="1">
      <alignment horizontal="right" vertical="top"/>
    </xf>
    <xf numFmtId="0" fontId="8" fillId="3" borderId="27" xfId="0" applyFont="1" applyFill="1" applyBorder="1" applyAlignment="1">
      <alignment horizontal="right" vertical="top"/>
    </xf>
    <xf numFmtId="0" fontId="8" fillId="7" borderId="28" xfId="0" applyFont="1" applyFill="1" applyBorder="1" applyAlignment="1">
      <alignment horizontal="right" vertical="top"/>
    </xf>
    <xf numFmtId="1" fontId="8" fillId="3" borderId="30" xfId="1" applyNumberFormat="1" applyFont="1" applyFill="1" applyBorder="1" applyAlignment="1">
      <alignment horizontal="right" vertical="top"/>
    </xf>
    <xf numFmtId="1" fontId="8" fillId="3" borderId="26" xfId="1" applyNumberFormat="1" applyFont="1" applyFill="1" applyBorder="1" applyAlignment="1">
      <alignment horizontal="right" vertical="top"/>
    </xf>
    <xf numFmtId="1" fontId="8" fillId="3" borderId="16" xfId="1" applyNumberFormat="1" applyFont="1" applyFill="1" applyBorder="1" applyAlignment="1">
      <alignment horizontal="right" vertical="top"/>
    </xf>
    <xf numFmtId="1" fontId="8" fillId="3" borderId="4" xfId="1" applyNumberFormat="1" applyFont="1" applyFill="1" applyBorder="1" applyAlignment="1">
      <alignment horizontal="right" vertical="top"/>
    </xf>
    <xf numFmtId="0" fontId="8" fillId="7" borderId="11" xfId="0" applyFont="1" applyFill="1" applyBorder="1" applyAlignment="1">
      <alignment horizontal="right" vertical="top"/>
    </xf>
    <xf numFmtId="1" fontId="8" fillId="3" borderId="17" xfId="1" applyNumberFormat="1" applyFont="1" applyFill="1" applyBorder="1" applyAlignment="1">
      <alignment horizontal="right" vertical="top"/>
    </xf>
    <xf numFmtId="1" fontId="8" fillId="3" borderId="12" xfId="1" applyNumberFormat="1" applyFont="1" applyFill="1" applyBorder="1" applyAlignment="1">
      <alignment horizontal="right" vertical="top"/>
    </xf>
    <xf numFmtId="1" fontId="8" fillId="3" borderId="1" xfId="1" applyNumberFormat="1" applyFont="1" applyFill="1" applyBorder="1" applyAlignment="1">
      <alignment horizontal="right" vertical="top"/>
    </xf>
    <xf numFmtId="1" fontId="8" fillId="3" borderId="29" xfId="1" applyNumberFormat="1" applyFont="1" applyFill="1" applyBorder="1" applyAlignment="1">
      <alignment horizontal="right" vertical="top"/>
    </xf>
    <xf numFmtId="9" fontId="8" fillId="3" borderId="11" xfId="1" applyFont="1" applyFill="1" applyBorder="1" applyAlignment="1">
      <alignment horizontal="right" vertical="top"/>
    </xf>
    <xf numFmtId="9" fontId="8" fillId="3" borderId="1" xfId="1" applyFont="1" applyFill="1" applyBorder="1" applyAlignment="1">
      <alignment horizontal="right" vertical="top"/>
    </xf>
    <xf numFmtId="0" fontId="8" fillId="3" borderId="34" xfId="0" applyFont="1" applyFill="1" applyBorder="1" applyAlignment="1">
      <alignment horizontal="right" vertical="top"/>
    </xf>
    <xf numFmtId="0" fontId="8" fillId="3" borderId="25" xfId="0" applyFont="1" applyFill="1" applyBorder="1" applyAlignment="1">
      <alignment horizontal="right" vertical="top"/>
    </xf>
    <xf numFmtId="0" fontId="21" fillId="4" borderId="12" xfId="0" applyFont="1" applyFill="1" applyBorder="1" applyAlignment="1">
      <alignment horizontal="left" vertical="top"/>
    </xf>
    <xf numFmtId="0" fontId="0" fillId="10" borderId="71" xfId="0" applyFill="1" applyBorder="1" applyAlignment="1">
      <alignment horizontal="left" vertical="center" wrapText="1"/>
    </xf>
    <xf numFmtId="0" fontId="11" fillId="6" borderId="20" xfId="0" applyFont="1" applyFill="1" applyBorder="1" applyAlignment="1">
      <alignment horizontal="left" vertical="top" wrapText="1"/>
    </xf>
    <xf numFmtId="0" fontId="23" fillId="0" borderId="23" xfId="0" applyFont="1" applyBorder="1" applyAlignment="1">
      <alignment horizontal="left" vertical="top" wrapText="1"/>
    </xf>
    <xf numFmtId="0" fontId="22" fillId="7" borderId="25" xfId="0" applyFont="1" applyFill="1" applyBorder="1" applyAlignment="1">
      <alignment horizontal="right" vertical="top"/>
    </xf>
    <xf numFmtId="0" fontId="22" fillId="3" borderId="27" xfId="0" applyFont="1" applyFill="1" applyBorder="1" applyAlignment="1">
      <alignment horizontal="right" vertical="top"/>
    </xf>
    <xf numFmtId="9" fontId="22" fillId="3" borderId="25" xfId="1" applyFont="1" applyFill="1" applyBorder="1" applyAlignment="1">
      <alignment horizontal="right" vertical="top"/>
    </xf>
    <xf numFmtId="1" fontId="22" fillId="2" borderId="24" xfId="1" applyNumberFormat="1" applyFont="1" applyFill="1" applyBorder="1" applyAlignment="1">
      <alignment horizontal="center" vertical="top"/>
    </xf>
    <xf numFmtId="0" fontId="22" fillId="4" borderId="32" xfId="0" applyFont="1" applyFill="1" applyBorder="1" applyAlignment="1">
      <alignment horizontal="left" vertical="top"/>
    </xf>
    <xf numFmtId="49" fontId="22" fillId="3" borderId="41" xfId="0" applyNumberFormat="1" applyFont="1" applyFill="1" applyBorder="1"/>
    <xf numFmtId="0" fontId="22" fillId="0" borderId="0" xfId="0" applyFont="1"/>
    <xf numFmtId="0" fontId="8" fillId="3" borderId="7" xfId="0" applyFont="1" applyFill="1" applyBorder="1" applyAlignment="1">
      <alignment horizontal="right" vertical="top"/>
    </xf>
    <xf numFmtId="0" fontId="2" fillId="0" borderId="0" xfId="0" applyFont="1" applyAlignment="1">
      <alignment horizontal="left" vertical="top" wrapText="1"/>
    </xf>
    <xf numFmtId="0" fontId="1" fillId="0" borderId="23" xfId="0" applyFont="1" applyBorder="1" applyAlignment="1">
      <alignment horizontal="left" vertical="top" wrapText="1"/>
    </xf>
    <xf numFmtId="0" fontId="1" fillId="0" borderId="22" xfId="0" applyFont="1" applyBorder="1" applyAlignment="1">
      <alignment horizontal="center" vertical="top"/>
    </xf>
    <xf numFmtId="0" fontId="1" fillId="0" borderId="24" xfId="0" applyFont="1" applyBorder="1" applyAlignment="1">
      <alignment horizontal="left" vertical="top" wrapText="1"/>
    </xf>
    <xf numFmtId="0" fontId="1" fillId="6" borderId="20" xfId="0" applyFont="1" applyFill="1" applyBorder="1" applyAlignment="1">
      <alignment horizontal="left" vertical="top" wrapText="1"/>
    </xf>
    <xf numFmtId="0" fontId="1" fillId="6" borderId="18" xfId="0" applyFont="1" applyFill="1" applyBorder="1" applyAlignment="1">
      <alignment horizontal="center" vertical="top"/>
    </xf>
    <xf numFmtId="0" fontId="1" fillId="0" borderId="13" xfId="0" applyFont="1" applyBorder="1" applyAlignment="1">
      <alignment horizontal="center" vertical="top"/>
    </xf>
    <xf numFmtId="0" fontId="1" fillId="6" borderId="8" xfId="0" applyFont="1" applyFill="1" applyBorder="1" applyAlignment="1">
      <alignment horizontal="left" vertical="top" wrapText="1"/>
    </xf>
    <xf numFmtId="0" fontId="1" fillId="0" borderId="14" xfId="0" applyFont="1" applyBorder="1" applyAlignment="1">
      <alignment vertical="top" wrapText="1"/>
    </xf>
    <xf numFmtId="0" fontId="1" fillId="0" borderId="23" xfId="0" applyFont="1" applyBorder="1" applyAlignment="1">
      <alignment vertical="top" wrapText="1"/>
    </xf>
    <xf numFmtId="0" fontId="1" fillId="6" borderId="3" xfId="0" applyFont="1" applyFill="1" applyBorder="1" applyAlignment="1">
      <alignment vertical="top" wrapText="1"/>
    </xf>
    <xf numFmtId="0" fontId="2" fillId="6" borderId="0" xfId="0" applyFont="1" applyFill="1" applyAlignment="1">
      <alignment horizontal="left" vertical="top" wrapText="1"/>
    </xf>
    <xf numFmtId="0" fontId="2" fillId="6" borderId="21" xfId="0" applyFont="1" applyFill="1" applyBorder="1" applyAlignment="1">
      <alignment horizontal="left" vertical="top" wrapText="1"/>
    </xf>
    <xf numFmtId="0" fontId="2" fillId="6" borderId="20" xfId="0" applyFont="1" applyFill="1" applyBorder="1" applyAlignment="1">
      <alignment horizontal="left" vertical="top" wrapText="1"/>
    </xf>
    <xf numFmtId="0" fontId="6" fillId="0" borderId="49" xfId="0" applyFont="1" applyBorder="1" applyAlignment="1">
      <alignment horizontal="center" vertical="top" wrapText="1"/>
    </xf>
    <xf numFmtId="0" fontId="2" fillId="0" borderId="50" xfId="0" applyFont="1" applyBorder="1" applyAlignment="1">
      <alignment horizontal="left" vertical="top" wrapText="1"/>
    </xf>
    <xf numFmtId="0" fontId="6" fillId="0" borderId="67" xfId="0" applyFont="1" applyBorder="1" applyAlignment="1">
      <alignment horizontal="center" vertical="top"/>
    </xf>
    <xf numFmtId="0" fontId="6" fillId="0" borderId="73" xfId="0" applyFont="1" applyBorder="1" applyAlignment="1">
      <alignment horizontal="center" vertical="top"/>
    </xf>
    <xf numFmtId="0" fontId="6" fillId="0" borderId="50" xfId="0" applyFont="1" applyBorder="1" applyAlignment="1">
      <alignment horizontal="center" vertical="top"/>
    </xf>
    <xf numFmtId="0" fontId="6" fillId="0" borderId="52" xfId="0" applyFont="1" applyBorder="1" applyAlignment="1">
      <alignment horizontal="center" vertical="top"/>
    </xf>
    <xf numFmtId="0" fontId="6" fillId="0" borderId="57" xfId="0" applyFont="1" applyBorder="1" applyAlignment="1">
      <alignment horizontal="center" vertical="top"/>
    </xf>
    <xf numFmtId="0" fontId="2" fillId="0" borderId="53" xfId="0" applyFont="1" applyBorder="1" applyAlignment="1">
      <alignment horizontal="left" vertical="top" wrapText="1"/>
    </xf>
    <xf numFmtId="0" fontId="19" fillId="0" borderId="63" xfId="0" applyFont="1" applyBorder="1" applyAlignment="1">
      <alignment horizontal="center" vertical="top"/>
    </xf>
    <xf numFmtId="0" fontId="19" fillId="0" borderId="70" xfId="0" applyFont="1" applyBorder="1" applyAlignment="1">
      <alignment horizontal="center" vertical="top"/>
    </xf>
    <xf numFmtId="0" fontId="8" fillId="10" borderId="64" xfId="0" applyFont="1" applyFill="1" applyBorder="1" applyAlignment="1">
      <alignment horizontal="left" vertical="top" wrapText="1"/>
    </xf>
    <xf numFmtId="0" fontId="8" fillId="10" borderId="71" xfId="0" applyFont="1" applyFill="1" applyBorder="1" applyAlignment="1">
      <alignment horizontal="left" vertical="top" wrapText="1"/>
    </xf>
    <xf numFmtId="0" fontId="19" fillId="0" borderId="67" xfId="0" applyFont="1" applyBorder="1" applyAlignment="1">
      <alignment horizontal="center" vertical="top"/>
    </xf>
    <xf numFmtId="0" fontId="2" fillId="6" borderId="9" xfId="0" applyFont="1" applyFill="1" applyBorder="1" applyAlignment="1">
      <alignment horizontal="center" vertical="top"/>
    </xf>
    <xf numFmtId="0" fontId="2" fillId="6" borderId="9" xfId="0" applyFont="1" applyFill="1" applyBorder="1" applyAlignment="1">
      <alignment horizontal="left"/>
    </xf>
    <xf numFmtId="0" fontId="2" fillId="6" borderId="9" xfId="0" applyFont="1" applyFill="1" applyBorder="1" applyAlignment="1">
      <alignment horizontal="center"/>
    </xf>
    <xf numFmtId="0" fontId="2" fillId="6" borderId="9" xfId="0" applyFont="1" applyFill="1" applyBorder="1" applyAlignment="1">
      <alignment horizontal="right"/>
    </xf>
    <xf numFmtId="0" fontId="2" fillId="0" borderId="0" xfId="0" applyFont="1" applyAlignment="1">
      <alignment horizontal="center" vertical="top"/>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right"/>
    </xf>
    <xf numFmtId="0" fontId="2" fillId="2" borderId="17"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10" xfId="0" applyFont="1" applyFill="1" applyBorder="1" applyAlignment="1">
      <alignment horizontal="left" vertical="top" wrapText="1"/>
    </xf>
    <xf numFmtId="9" fontId="2" fillId="3" borderId="12" xfId="1" applyFont="1" applyFill="1" applyBorder="1" applyAlignment="1">
      <alignment horizontal="right" vertical="top" wrapText="1"/>
    </xf>
    <xf numFmtId="0" fontId="2" fillId="2" borderId="4" xfId="0" applyFont="1" applyFill="1" applyBorder="1" applyAlignment="1">
      <alignment horizontal="left" vertical="top" wrapText="1"/>
    </xf>
    <xf numFmtId="0" fontId="8" fillId="0" borderId="47" xfId="0" applyFont="1" applyBorder="1" applyAlignment="1">
      <alignment horizontal="center"/>
    </xf>
    <xf numFmtId="0" fontId="8" fillId="0" borderId="48" xfId="0" applyFont="1" applyBorder="1" applyAlignment="1">
      <alignment horizontal="left" vertical="top" wrapText="1"/>
    </xf>
    <xf numFmtId="0" fontId="2" fillId="2" borderId="48" xfId="0" applyFont="1" applyFill="1" applyBorder="1" applyAlignment="1">
      <alignment horizontal="left" vertical="top" wrapText="1"/>
    </xf>
    <xf numFmtId="0" fontId="2" fillId="2" borderId="23" xfId="0" applyFont="1" applyFill="1" applyBorder="1" applyAlignment="1">
      <alignment horizontal="left" vertical="top" wrapText="1"/>
    </xf>
    <xf numFmtId="0" fontId="2" fillId="7" borderId="12" xfId="0" applyFont="1" applyFill="1" applyBorder="1" applyAlignment="1">
      <alignment horizontal="right" vertical="top"/>
    </xf>
    <xf numFmtId="0" fontId="2" fillId="2" borderId="1" xfId="0" applyFont="1" applyFill="1" applyBorder="1" applyAlignment="1">
      <alignment vertical="top"/>
    </xf>
    <xf numFmtId="0" fontId="2" fillId="7" borderId="1" xfId="0" applyFont="1" applyFill="1" applyBorder="1" applyAlignment="1">
      <alignment horizontal="right" vertical="top"/>
    </xf>
    <xf numFmtId="0" fontId="2" fillId="0" borderId="47" xfId="0" applyFont="1" applyBorder="1" applyAlignment="1">
      <alignment horizontal="center"/>
    </xf>
    <xf numFmtId="0" fontId="2" fillId="2" borderId="46" xfId="0" applyFont="1" applyFill="1" applyBorder="1" applyAlignment="1">
      <alignment horizontal="left" vertical="top" wrapText="1"/>
    </xf>
    <xf numFmtId="0" fontId="2" fillId="2" borderId="47" xfId="0" applyFont="1" applyFill="1" applyBorder="1" applyAlignment="1">
      <alignment horizontal="left" vertical="top" wrapText="1"/>
    </xf>
    <xf numFmtId="49" fontId="2" fillId="3" borderId="45" xfId="0" applyNumberFormat="1" applyFont="1" applyFill="1" applyBorder="1"/>
    <xf numFmtId="0" fontId="2" fillId="6" borderId="9" xfId="0" applyFont="1" applyFill="1" applyBorder="1" applyAlignment="1">
      <alignment horizontal="center" vertical="top" wrapText="1"/>
    </xf>
    <xf numFmtId="0" fontId="2" fillId="5" borderId="12" xfId="0" applyFont="1" applyFill="1" applyBorder="1" applyAlignment="1">
      <alignment horizontal="right" vertical="top"/>
    </xf>
    <xf numFmtId="1" fontId="2" fillId="2" borderId="12" xfId="1" applyNumberFormat="1" applyFont="1" applyFill="1" applyBorder="1" applyAlignment="1">
      <alignment horizontal="center" vertical="top"/>
    </xf>
    <xf numFmtId="0" fontId="2" fillId="2" borderId="9" xfId="0" applyFont="1" applyFill="1" applyBorder="1" applyAlignment="1">
      <alignment horizontal="left" vertical="top" wrapText="1"/>
    </xf>
    <xf numFmtId="49" fontId="2" fillId="3" borderId="43" xfId="0" applyNumberFormat="1" applyFont="1" applyFill="1" applyBorder="1"/>
    <xf numFmtId="0" fontId="2" fillId="6" borderId="5" xfId="0" applyFont="1" applyFill="1" applyBorder="1" applyAlignment="1">
      <alignment horizontal="center" vertical="top" wrapText="1"/>
    </xf>
    <xf numFmtId="0" fontId="2" fillId="5" borderId="29" xfId="0" applyFont="1" applyFill="1" applyBorder="1" applyAlignment="1">
      <alignment horizontal="right" vertical="top"/>
    </xf>
    <xf numFmtId="0" fontId="2" fillId="2" borderId="29" xfId="0" applyFont="1" applyFill="1" applyBorder="1" applyAlignment="1">
      <alignment horizontal="left" vertical="top" wrapText="1"/>
    </xf>
    <xf numFmtId="0" fontId="2" fillId="6" borderId="20" xfId="0" applyFont="1" applyFill="1" applyBorder="1" applyAlignment="1">
      <alignment horizontal="center" vertical="top" wrapText="1"/>
    </xf>
    <xf numFmtId="0" fontId="2" fillId="5" borderId="46" xfId="0" applyFont="1" applyFill="1" applyBorder="1" applyAlignment="1">
      <alignment horizontal="right" vertical="top"/>
    </xf>
    <xf numFmtId="0" fontId="2" fillId="0" borderId="9" xfId="0" applyFont="1" applyBorder="1" applyAlignment="1">
      <alignment horizontal="center"/>
    </xf>
    <xf numFmtId="1" fontId="2" fillId="2" borderId="10" xfId="1" applyNumberFormat="1" applyFont="1" applyFill="1" applyBorder="1" applyAlignment="1">
      <alignment horizontal="center" vertical="top"/>
    </xf>
    <xf numFmtId="0" fontId="2" fillId="2" borderId="10" xfId="0" applyFont="1" applyFill="1" applyBorder="1" applyAlignment="1">
      <alignment vertical="top"/>
    </xf>
    <xf numFmtId="0" fontId="2" fillId="2" borderId="12" xfId="0" applyFont="1" applyFill="1" applyBorder="1" applyAlignment="1">
      <alignment vertical="top"/>
    </xf>
    <xf numFmtId="0" fontId="2" fillId="2" borderId="29" xfId="0" applyFont="1" applyFill="1" applyBorder="1" applyAlignment="1">
      <alignment vertical="top"/>
    </xf>
    <xf numFmtId="0" fontId="2" fillId="6" borderId="15" xfId="0" applyFont="1" applyFill="1" applyBorder="1" applyAlignment="1">
      <alignment horizontal="center"/>
    </xf>
    <xf numFmtId="1" fontId="2" fillId="2" borderId="17" xfId="1" applyNumberFormat="1" applyFont="1" applyFill="1" applyBorder="1" applyAlignment="1">
      <alignment horizontal="center" vertical="top"/>
    </xf>
    <xf numFmtId="1" fontId="2" fillId="2" borderId="15" xfId="1" applyNumberFormat="1" applyFont="1" applyFill="1" applyBorder="1" applyAlignment="1">
      <alignment horizontal="center" vertical="top"/>
    </xf>
    <xf numFmtId="0" fontId="2" fillId="6" borderId="20" xfId="0" applyFont="1" applyFill="1" applyBorder="1" applyAlignment="1">
      <alignment horizontal="center"/>
    </xf>
    <xf numFmtId="0" fontId="2" fillId="2" borderId="32"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0" borderId="15" xfId="0" applyFont="1" applyBorder="1" applyAlignment="1">
      <alignment horizontal="center" vertical="top"/>
    </xf>
    <xf numFmtId="0" fontId="2" fillId="2" borderId="15" xfId="0" applyFont="1" applyFill="1" applyBorder="1" applyAlignment="1">
      <alignment horizontal="left" vertical="top" wrapText="1"/>
    </xf>
    <xf numFmtId="0" fontId="2" fillId="0" borderId="18" xfId="0" applyFont="1" applyBorder="1" applyAlignment="1">
      <alignment horizontal="center" vertical="top"/>
    </xf>
    <xf numFmtId="0" fontId="2" fillId="5" borderId="1" xfId="0" applyFont="1" applyFill="1" applyBorder="1" applyAlignment="1">
      <alignment horizontal="right" vertical="top"/>
    </xf>
    <xf numFmtId="0" fontId="2" fillId="6" borderId="47" xfId="0" applyFont="1" applyFill="1" applyBorder="1" applyAlignment="1">
      <alignment horizontal="center" vertical="top"/>
    </xf>
    <xf numFmtId="0" fontId="2" fillId="6" borderId="48" xfId="0" applyFont="1" applyFill="1" applyBorder="1" applyAlignment="1">
      <alignment vertical="top" wrapText="1"/>
    </xf>
    <xf numFmtId="0" fontId="2" fillId="6" borderId="0" xfId="0" applyFont="1" applyFill="1" applyAlignment="1">
      <alignment horizontal="center" vertical="top"/>
    </xf>
    <xf numFmtId="0" fontId="2" fillId="3" borderId="11" xfId="1" applyNumberFormat="1" applyFont="1" applyFill="1" applyBorder="1" applyAlignment="1">
      <alignment horizontal="right" vertical="top"/>
    </xf>
    <xf numFmtId="0" fontId="2" fillId="2" borderId="11" xfId="0" applyFont="1" applyFill="1" applyBorder="1" applyAlignment="1">
      <alignment horizontal="left" vertical="top" wrapText="1"/>
    </xf>
    <xf numFmtId="0" fontId="2" fillId="2" borderId="0" xfId="0" applyFont="1" applyFill="1" applyAlignment="1">
      <alignment horizontal="left" vertical="top" wrapText="1"/>
    </xf>
    <xf numFmtId="0" fontId="2" fillId="5" borderId="17" xfId="0" applyFont="1" applyFill="1" applyBorder="1" applyAlignment="1">
      <alignment horizontal="right" vertical="top"/>
    </xf>
    <xf numFmtId="0" fontId="2" fillId="5" borderId="25" xfId="0" applyFont="1" applyFill="1" applyBorder="1" applyAlignment="1">
      <alignment horizontal="right" vertical="top"/>
    </xf>
    <xf numFmtId="0" fontId="2" fillId="2" borderId="25" xfId="0" applyFont="1" applyFill="1" applyBorder="1" applyAlignment="1">
      <alignment vertical="top"/>
    </xf>
    <xf numFmtId="0" fontId="2" fillId="5" borderId="28" xfId="0" applyFont="1" applyFill="1" applyBorder="1" applyAlignment="1">
      <alignment horizontal="right" vertical="top"/>
    </xf>
    <xf numFmtId="0" fontId="2" fillId="2" borderId="28" xfId="0" applyFont="1" applyFill="1" applyBorder="1" applyAlignment="1">
      <alignment vertical="top"/>
    </xf>
    <xf numFmtId="49" fontId="2" fillId="3" borderId="42" xfId="0" applyNumberFormat="1" applyFont="1" applyFill="1" applyBorder="1"/>
    <xf numFmtId="1" fontId="2" fillId="0" borderId="20" xfId="1" applyNumberFormat="1" applyFont="1" applyBorder="1" applyAlignment="1">
      <alignment horizontal="center" vertical="top" wrapText="1"/>
    </xf>
    <xf numFmtId="1" fontId="2" fillId="2" borderId="24" xfId="1" applyNumberFormat="1" applyFont="1" applyFill="1" applyBorder="1" applyAlignment="1">
      <alignment horizontal="center" vertical="top"/>
    </xf>
    <xf numFmtId="9" fontId="2" fillId="6" borderId="20" xfId="0" applyNumberFormat="1" applyFont="1" applyFill="1" applyBorder="1" applyAlignment="1">
      <alignment horizontal="center" vertical="top" wrapText="1"/>
    </xf>
    <xf numFmtId="1" fontId="2" fillId="2" borderId="20" xfId="1" applyNumberFormat="1" applyFont="1" applyFill="1" applyBorder="1" applyAlignment="1">
      <alignment horizontal="center" vertical="top"/>
    </xf>
    <xf numFmtId="0" fontId="2" fillId="0" borderId="22" xfId="0" applyFont="1" applyBorder="1" applyAlignment="1">
      <alignment horizontal="center" vertical="top"/>
    </xf>
    <xf numFmtId="9" fontId="2" fillId="0" borderId="47" xfId="0" applyNumberFormat="1" applyFont="1" applyBorder="1" applyAlignment="1">
      <alignment horizontal="center" vertical="top" wrapText="1"/>
    </xf>
    <xf numFmtId="49" fontId="2" fillId="3" borderId="43" xfId="0" applyNumberFormat="1" applyFont="1" applyFill="1" applyBorder="1" applyAlignment="1">
      <alignment horizontal="center"/>
    </xf>
    <xf numFmtId="0" fontId="1" fillId="6" borderId="0" xfId="0" applyFont="1" applyFill="1" applyAlignment="1">
      <alignment horizontal="left" vertical="top" wrapText="1"/>
    </xf>
    <xf numFmtId="9" fontId="2" fillId="6" borderId="0" xfId="0" applyNumberFormat="1" applyFont="1" applyFill="1" applyAlignment="1">
      <alignment horizontal="center" vertical="top" wrapText="1"/>
    </xf>
    <xf numFmtId="1" fontId="2" fillId="2" borderId="8" xfId="1" applyNumberFormat="1" applyFont="1" applyFill="1" applyBorder="1" applyAlignment="1">
      <alignment horizontal="center" vertical="top"/>
    </xf>
    <xf numFmtId="0" fontId="2" fillId="0" borderId="20" xfId="0" applyFont="1" applyBorder="1" applyAlignment="1">
      <alignment vertical="top" wrapText="1"/>
    </xf>
    <xf numFmtId="9" fontId="2" fillId="0" borderId="5" xfId="0" applyNumberFormat="1" applyFont="1" applyBorder="1" applyAlignment="1">
      <alignment horizontal="center" vertical="top" wrapText="1"/>
    </xf>
    <xf numFmtId="1" fontId="2" fillId="2" borderId="6" xfId="1" applyNumberFormat="1" applyFont="1" applyFill="1" applyBorder="1" applyAlignment="1">
      <alignment horizontal="center" vertical="top"/>
    </xf>
    <xf numFmtId="0" fontId="2" fillId="6" borderId="33" xfId="0" applyFont="1" applyFill="1" applyBorder="1" applyAlignment="1">
      <alignment horizontal="center" vertical="top"/>
    </xf>
    <xf numFmtId="0" fontId="2" fillId="6" borderId="20" xfId="0" applyFont="1" applyFill="1" applyBorder="1" applyAlignment="1">
      <alignment vertical="top" wrapText="1"/>
    </xf>
    <xf numFmtId="0" fontId="1" fillId="6" borderId="47" xfId="0" applyFont="1" applyFill="1" applyBorder="1" applyAlignment="1">
      <alignment vertical="top" wrapText="1"/>
    </xf>
    <xf numFmtId="9" fontId="2" fillId="6" borderId="47" xfId="0" applyNumberFormat="1" applyFont="1" applyFill="1" applyBorder="1" applyAlignment="1">
      <alignment horizontal="center" vertical="top" wrapText="1"/>
    </xf>
    <xf numFmtId="0" fontId="8" fillId="7" borderId="46" xfId="0" applyFont="1" applyFill="1" applyBorder="1" applyAlignment="1">
      <alignment horizontal="right" vertical="top"/>
    </xf>
    <xf numFmtId="9" fontId="8" fillId="3" borderId="46" xfId="1" applyFont="1" applyFill="1" applyBorder="1" applyAlignment="1">
      <alignment horizontal="right" vertical="top"/>
    </xf>
    <xf numFmtId="1" fontId="2" fillId="2" borderId="47" xfId="1" applyNumberFormat="1" applyFont="1" applyFill="1" applyBorder="1" applyAlignment="1">
      <alignment horizontal="center" vertical="top"/>
    </xf>
    <xf numFmtId="1" fontId="2" fillId="2" borderId="5" xfId="1" applyNumberFormat="1" applyFont="1" applyFill="1" applyBorder="1" applyAlignment="1">
      <alignment horizontal="center" vertical="top"/>
    </xf>
    <xf numFmtId="0" fontId="2" fillId="6" borderId="3" xfId="0" applyFont="1" applyFill="1" applyBorder="1" applyAlignment="1">
      <alignment vertical="top" wrapText="1"/>
    </xf>
    <xf numFmtId="1" fontId="8" fillId="3" borderId="46" xfId="1" applyNumberFormat="1" applyFont="1" applyFill="1" applyBorder="1" applyAlignment="1">
      <alignment horizontal="right" vertical="top"/>
    </xf>
    <xf numFmtId="1" fontId="16" fillId="2" borderId="47" xfId="1" applyNumberFormat="1" applyFont="1" applyFill="1" applyBorder="1" applyAlignment="1">
      <alignment horizontal="center" vertical="top"/>
    </xf>
    <xf numFmtId="0" fontId="16" fillId="4" borderId="46" xfId="0" applyFont="1" applyFill="1" applyBorder="1" applyAlignment="1">
      <alignment horizontal="left" vertical="top"/>
    </xf>
    <xf numFmtId="9" fontId="16" fillId="4" borderId="46" xfId="1" applyFont="1" applyFill="1" applyBorder="1" applyAlignment="1">
      <alignment horizontal="left" vertical="top"/>
    </xf>
    <xf numFmtId="0" fontId="2" fillId="6" borderId="0" xfId="0" applyFont="1" applyFill="1" applyAlignment="1">
      <alignment vertical="top" wrapText="1"/>
    </xf>
    <xf numFmtId="1" fontId="2" fillId="2" borderId="9" xfId="1" applyNumberFormat="1" applyFont="1" applyFill="1" applyBorder="1" applyAlignment="1">
      <alignment horizontal="center" vertical="top"/>
    </xf>
    <xf numFmtId="1" fontId="2" fillId="2" borderId="3" xfId="1" applyNumberFormat="1" applyFont="1" applyFill="1" applyBorder="1" applyAlignment="1">
      <alignment horizontal="center" vertical="top"/>
    </xf>
    <xf numFmtId="0" fontId="2" fillId="6" borderId="3" xfId="0" applyFont="1" applyFill="1" applyBorder="1" applyAlignment="1">
      <alignment horizontal="center" vertical="top" wrapText="1"/>
    </xf>
    <xf numFmtId="0" fontId="2" fillId="6" borderId="38" xfId="0" applyFont="1" applyFill="1" applyBorder="1" applyAlignment="1">
      <alignment vertical="top"/>
    </xf>
    <xf numFmtId="0" fontId="8" fillId="0" borderId="47" xfId="0" applyFont="1" applyBorder="1" applyAlignment="1">
      <alignment horizontal="left" vertical="top" wrapText="1"/>
    </xf>
    <xf numFmtId="0" fontId="2" fillId="9" borderId="47" xfId="0" applyFont="1" applyFill="1" applyBorder="1" applyAlignment="1">
      <alignment horizontal="center" vertical="top" wrapText="1"/>
    </xf>
    <xf numFmtId="9" fontId="7" fillId="4" borderId="46" xfId="1" applyFont="1" applyFill="1" applyBorder="1" applyAlignment="1">
      <alignment horizontal="left" vertical="top"/>
    </xf>
    <xf numFmtId="0" fontId="2" fillId="0" borderId="0" xfId="0" applyFont="1" applyAlignment="1">
      <alignment horizontal="left" vertical="top"/>
    </xf>
    <xf numFmtId="0" fontId="2" fillId="0" borderId="0" xfId="0" applyFont="1" applyAlignment="1">
      <alignment horizontal="right" vertical="top"/>
    </xf>
    <xf numFmtId="1" fontId="2" fillId="0" borderId="0" xfId="0" applyNumberFormat="1" applyFont="1" applyAlignment="1">
      <alignment vertical="top"/>
    </xf>
    <xf numFmtId="9" fontId="2" fillId="0" borderId="0" xfId="1" applyFont="1" applyFill="1" applyBorder="1" applyAlignment="1">
      <alignment horizontal="right" vertical="top"/>
    </xf>
    <xf numFmtId="1" fontId="2" fillId="0" borderId="0" xfId="1" applyNumberFormat="1" applyFont="1" applyFill="1" applyBorder="1" applyAlignment="1">
      <alignment horizontal="center" vertical="top"/>
    </xf>
    <xf numFmtId="0" fontId="2" fillId="0" borderId="9" xfId="0" applyFont="1" applyBorder="1" applyAlignment="1">
      <alignment horizontal="left"/>
    </xf>
    <xf numFmtId="0" fontId="2" fillId="0" borderId="9" xfId="0" applyFont="1" applyBorder="1" applyAlignment="1">
      <alignment horizontal="right"/>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4"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2" fillId="0" borderId="1" xfId="2" applyFont="1" applyFill="1" applyBorder="1" applyAlignment="1">
      <alignment horizontal="center" vertical="center"/>
    </xf>
    <xf numFmtId="0" fontId="2" fillId="0" borderId="48" xfId="0" applyFont="1" applyBorder="1" applyAlignment="1">
      <alignment vertical="center"/>
    </xf>
    <xf numFmtId="0" fontId="2" fillId="0" borderId="46" xfId="0" applyFont="1" applyBorder="1" applyAlignment="1">
      <alignment vertical="center" wrapText="1"/>
    </xf>
    <xf numFmtId="0" fontId="2" fillId="0" borderId="46" xfId="0" applyFont="1" applyBorder="1" applyAlignment="1">
      <alignment horizontal="center" vertical="center"/>
    </xf>
    <xf numFmtId="164" fontId="6" fillId="0" borderId="46" xfId="0" applyNumberFormat="1" applyFont="1" applyBorder="1" applyAlignment="1">
      <alignment horizontal="center" vertical="center"/>
    </xf>
    <xf numFmtId="0" fontId="6" fillId="0" borderId="46" xfId="0" applyFont="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0" borderId="49" xfId="0" applyFont="1" applyBorder="1" applyAlignment="1">
      <alignment horizontal="left" vertical="center"/>
    </xf>
    <xf numFmtId="0" fontId="28" fillId="13" borderId="52" xfId="0" applyFont="1" applyFill="1" applyBorder="1" applyAlignment="1">
      <alignment horizontal="center" vertical="top" wrapText="1"/>
    </xf>
    <xf numFmtId="0" fontId="28" fillId="13" borderId="53" xfId="0" applyFont="1" applyFill="1" applyBorder="1" applyAlignment="1">
      <alignment horizontal="center" vertical="top" wrapText="1"/>
    </xf>
    <xf numFmtId="0" fontId="31" fillId="14" borderId="55" xfId="0" applyFont="1" applyFill="1" applyBorder="1" applyAlignment="1">
      <alignment horizontal="center" vertical="top" wrapText="1"/>
    </xf>
    <xf numFmtId="0" fontId="32" fillId="14" borderId="49" xfId="0" applyFont="1" applyFill="1" applyBorder="1" applyAlignment="1">
      <alignment horizontal="left" vertical="top" wrapText="1"/>
    </xf>
    <xf numFmtId="0" fontId="31" fillId="14" borderId="57" xfId="0" applyFont="1" applyFill="1" applyBorder="1" applyAlignment="1">
      <alignment horizontal="center" vertical="top" wrapText="1"/>
    </xf>
    <xf numFmtId="0" fontId="32" fillId="14" borderId="58" xfId="0" applyFont="1" applyFill="1" applyBorder="1" applyAlignment="1">
      <alignment horizontal="left" vertical="top" wrapText="1"/>
    </xf>
    <xf numFmtId="0" fontId="31" fillId="14" borderId="60" xfId="0" applyFont="1" applyFill="1" applyBorder="1" applyAlignment="1">
      <alignment horizontal="center" vertical="top" wrapText="1"/>
    </xf>
    <xf numFmtId="0" fontId="32" fillId="14" borderId="61" xfId="0" applyFont="1" applyFill="1" applyBorder="1" applyAlignment="1">
      <alignment horizontal="left" vertical="top" wrapText="1"/>
    </xf>
    <xf numFmtId="0" fontId="31" fillId="14" borderId="60" xfId="0" applyFont="1" applyFill="1" applyBorder="1" applyAlignment="1">
      <alignment vertical="top" wrapText="1"/>
    </xf>
    <xf numFmtId="0" fontId="32" fillId="14" borderId="61" xfId="0" applyFont="1" applyFill="1" applyBorder="1" applyAlignment="1">
      <alignment vertical="top" wrapText="1"/>
    </xf>
    <xf numFmtId="0" fontId="32" fillId="14" borderId="51" xfId="0" applyFont="1" applyFill="1" applyBorder="1" applyAlignment="1">
      <alignment horizontal="left" vertical="top" wrapText="1"/>
    </xf>
    <xf numFmtId="0" fontId="31" fillId="14" borderId="49" xfId="0" applyFont="1" applyFill="1" applyBorder="1" applyAlignment="1">
      <alignment horizontal="center" vertical="top" wrapText="1"/>
    </xf>
    <xf numFmtId="0" fontId="32" fillId="14" borderId="49" xfId="0" applyFont="1" applyFill="1" applyBorder="1" applyAlignment="1">
      <alignment vertical="top" wrapText="1"/>
    </xf>
    <xf numFmtId="0" fontId="32" fillId="14" borderId="49" xfId="0" applyFont="1" applyFill="1" applyBorder="1" applyAlignment="1">
      <alignment horizontal="center" vertical="top" wrapText="1"/>
    </xf>
    <xf numFmtId="0" fontId="31" fillId="14" borderId="51" xfId="0" applyFont="1" applyFill="1" applyBorder="1" applyAlignment="1">
      <alignment horizontal="center" vertical="top" wrapText="1"/>
    </xf>
    <xf numFmtId="0" fontId="34" fillId="14" borderId="49" xfId="0" applyFont="1" applyFill="1" applyBorder="1" applyAlignment="1">
      <alignment horizontal="left" vertical="top" wrapText="1"/>
    </xf>
    <xf numFmtId="0" fontId="35" fillId="14" borderId="49" xfId="0" applyFont="1" applyFill="1" applyBorder="1" applyAlignment="1">
      <alignment horizontal="left" vertical="top" wrapText="1"/>
    </xf>
    <xf numFmtId="0" fontId="35" fillId="14" borderId="56" xfId="0" applyFont="1" applyFill="1" applyBorder="1" applyAlignment="1">
      <alignment horizontal="left" vertical="top" wrapText="1"/>
    </xf>
    <xf numFmtId="0" fontId="35" fillId="14" borderId="0" xfId="0" applyFont="1" applyFill="1" applyAlignment="1">
      <alignment vertical="top" wrapText="1"/>
    </xf>
    <xf numFmtId="0" fontId="35" fillId="14" borderId="58" xfId="0" applyFont="1" applyFill="1" applyBorder="1" applyAlignment="1">
      <alignment horizontal="left" vertical="top" wrapText="1"/>
    </xf>
    <xf numFmtId="0" fontId="35" fillId="14" borderId="59" xfId="0" applyFont="1" applyFill="1" applyBorder="1" applyAlignment="1">
      <alignment horizontal="left" vertical="top" wrapText="1"/>
    </xf>
    <xf numFmtId="0" fontId="34" fillId="14" borderId="61" xfId="0" applyFont="1" applyFill="1" applyBorder="1" applyAlignment="1">
      <alignment horizontal="left" vertical="top" wrapText="1"/>
    </xf>
    <xf numFmtId="0" fontId="35" fillId="14" borderId="61" xfId="0" applyFont="1" applyFill="1" applyBorder="1" applyAlignment="1">
      <alignment horizontal="left" vertical="top" wrapText="1"/>
    </xf>
    <xf numFmtId="0" fontId="35" fillId="14" borderId="62" xfId="0" applyFont="1" applyFill="1" applyBorder="1" applyAlignment="1">
      <alignment horizontal="left" vertical="top" wrapText="1"/>
    </xf>
    <xf numFmtId="0" fontId="35" fillId="14" borderId="51" xfId="0" applyFont="1" applyFill="1" applyBorder="1" applyAlignment="1">
      <alignment horizontal="left" vertical="top" wrapText="1"/>
    </xf>
    <xf numFmtId="1" fontId="33" fillId="14" borderId="49" xfId="0" applyNumberFormat="1" applyFont="1" applyFill="1" applyBorder="1" applyAlignment="1">
      <alignment horizontal="left" vertical="top" wrapText="1"/>
    </xf>
    <xf numFmtId="1" fontId="35" fillId="14" borderId="58" xfId="0" applyNumberFormat="1" applyFont="1" applyFill="1" applyBorder="1" applyAlignment="1">
      <alignment horizontal="left" vertical="top" wrapText="1"/>
    </xf>
    <xf numFmtId="1" fontId="33" fillId="14" borderId="61" xfId="0" applyNumberFormat="1" applyFont="1" applyFill="1" applyBorder="1" applyAlignment="1">
      <alignment horizontal="left" vertical="top" wrapText="1"/>
    </xf>
    <xf numFmtId="1" fontId="35" fillId="14" borderId="51" xfId="0" applyNumberFormat="1" applyFont="1" applyFill="1" applyBorder="1" applyAlignment="1">
      <alignment horizontal="left" vertical="top" wrapText="1"/>
    </xf>
    <xf numFmtId="1" fontId="35" fillId="14" borderId="49" xfId="0" applyNumberFormat="1" applyFont="1" applyFill="1" applyBorder="1" applyAlignment="1">
      <alignment horizontal="left" vertical="top" wrapText="1"/>
    </xf>
    <xf numFmtId="0" fontId="1" fillId="6" borderId="10" xfId="0" applyFont="1" applyFill="1" applyBorder="1" applyAlignment="1">
      <alignment horizontal="left" vertical="top" wrapText="1"/>
    </xf>
    <xf numFmtId="0" fontId="1" fillId="6" borderId="16" xfId="0" applyFont="1" applyFill="1" applyBorder="1" applyAlignment="1">
      <alignment horizontal="left" vertical="top" wrapText="1"/>
    </xf>
    <xf numFmtId="0" fontId="1" fillId="6" borderId="15" xfId="0" applyFont="1" applyFill="1" applyBorder="1" applyAlignment="1">
      <alignment vertical="top" wrapText="1"/>
    </xf>
    <xf numFmtId="0" fontId="1" fillId="6" borderId="4" xfId="0" applyFont="1" applyFill="1" applyBorder="1" applyAlignment="1">
      <alignment horizontal="left" vertical="top" wrapText="1"/>
    </xf>
    <xf numFmtId="0" fontId="1" fillId="0" borderId="6" xfId="0" applyFont="1" applyBorder="1" applyAlignment="1">
      <alignment horizontal="left" vertical="top" wrapText="1"/>
    </xf>
    <xf numFmtId="0" fontId="1" fillId="0" borderId="49" xfId="0" applyFont="1" applyBorder="1" applyAlignment="1">
      <alignment horizontal="left" vertical="top" wrapText="1"/>
    </xf>
    <xf numFmtId="0" fontId="1" fillId="0" borderId="49" xfId="0" applyFont="1" applyBorder="1" applyAlignment="1">
      <alignment vertical="top" wrapText="1"/>
    </xf>
    <xf numFmtId="0" fontId="1" fillId="0" borderId="0" xfId="0" applyFont="1" applyAlignment="1">
      <alignment horizontal="left" vertical="top" wrapText="1"/>
    </xf>
    <xf numFmtId="0" fontId="1" fillId="0" borderId="49" xfId="0" applyFont="1" applyBorder="1" applyAlignment="1">
      <alignment horizontal="center" vertical="top" wrapText="1"/>
    </xf>
    <xf numFmtId="0" fontId="1" fillId="6" borderId="48" xfId="0" applyFont="1" applyFill="1" applyBorder="1" applyAlignment="1">
      <alignment horizontal="left" vertical="top" wrapText="1"/>
    </xf>
    <xf numFmtId="165" fontId="1" fillId="0" borderId="47" xfId="0" applyNumberFormat="1" applyFont="1" applyBorder="1" applyAlignment="1">
      <alignment horizontal="center" vertical="top" wrapText="1"/>
    </xf>
    <xf numFmtId="166" fontId="1" fillId="6" borderId="15" xfId="0" applyNumberFormat="1" applyFont="1" applyFill="1" applyBorder="1" applyAlignment="1">
      <alignment horizontal="center" vertical="top" wrapText="1"/>
    </xf>
    <xf numFmtId="166" fontId="1" fillId="6" borderId="3" xfId="0" applyNumberFormat="1" applyFont="1" applyFill="1" applyBorder="1" applyAlignment="1">
      <alignment horizontal="center" vertical="top" wrapText="1"/>
    </xf>
    <xf numFmtId="166" fontId="8" fillId="6" borderId="23" xfId="0" applyNumberFormat="1" applyFont="1" applyFill="1" applyBorder="1" applyAlignment="1">
      <alignment horizontal="center" vertical="top"/>
    </xf>
    <xf numFmtId="49" fontId="1" fillId="3" borderId="41" xfId="0" applyNumberFormat="1" applyFont="1" applyFill="1" applyBorder="1" applyAlignment="1">
      <alignment wrapText="1"/>
    </xf>
    <xf numFmtId="0" fontId="29" fillId="17" borderId="0" xfId="0" applyFont="1" applyFill="1" applyAlignment="1">
      <alignment horizontal="center" vertical="center" wrapText="1"/>
    </xf>
    <xf numFmtId="0" fontId="0" fillId="0" borderId="0" xfId="0" applyAlignment="1">
      <alignment vertical="top" wrapText="1"/>
    </xf>
    <xf numFmtId="0" fontId="0" fillId="0" borderId="74" xfId="0" applyBorder="1" applyAlignment="1">
      <alignment vertical="top" wrapText="1"/>
    </xf>
    <xf numFmtId="0" fontId="0" fillId="0" borderId="75" xfId="0" applyBorder="1" applyAlignment="1">
      <alignment vertical="top" wrapText="1"/>
    </xf>
    <xf numFmtId="0" fontId="0" fillId="0" borderId="76" xfId="0" applyBorder="1" applyAlignment="1">
      <alignment vertical="top" wrapText="1"/>
    </xf>
    <xf numFmtId="0" fontId="0" fillId="0" borderId="77" xfId="0" applyBorder="1" applyAlignment="1">
      <alignment vertical="top" wrapText="1"/>
    </xf>
    <xf numFmtId="0" fontId="0" fillId="0" borderId="78" xfId="0" applyBorder="1" applyAlignment="1">
      <alignment vertical="top" wrapText="1"/>
    </xf>
    <xf numFmtId="0" fontId="0" fillId="0" borderId="79" xfId="0" applyBorder="1" applyAlignment="1">
      <alignment vertical="top" wrapText="1"/>
    </xf>
    <xf numFmtId="0" fontId="0" fillId="0" borderId="80" xfId="0" applyBorder="1" applyAlignment="1">
      <alignment vertical="top" wrapText="1"/>
    </xf>
    <xf numFmtId="0" fontId="0" fillId="0" borderId="81" xfId="0" applyBorder="1" applyAlignment="1">
      <alignment vertical="top" wrapText="1"/>
    </xf>
    <xf numFmtId="0" fontId="0" fillId="18" borderId="77" xfId="0" applyFill="1" applyBorder="1" applyAlignment="1">
      <alignment vertical="top" wrapText="1"/>
    </xf>
    <xf numFmtId="0" fontId="0" fillId="18" borderId="0" xfId="0" applyFill="1" applyAlignment="1">
      <alignment vertical="top" wrapText="1"/>
    </xf>
    <xf numFmtId="0" fontId="0" fillId="18" borderId="78" xfId="0" applyFill="1" applyBorder="1" applyAlignment="1">
      <alignment vertical="top" wrapText="1"/>
    </xf>
    <xf numFmtId="0" fontId="29" fillId="13" borderId="53" xfId="0" applyFont="1" applyFill="1" applyBorder="1" applyAlignment="1">
      <alignment horizontal="center" vertical="top" wrapText="1"/>
    </xf>
    <xf numFmtId="0" fontId="30" fillId="13" borderId="53" xfId="0" applyFont="1" applyFill="1" applyBorder="1" applyAlignment="1">
      <alignment horizontal="center" vertical="top" wrapText="1"/>
    </xf>
    <xf numFmtId="0" fontId="29" fillId="13" borderId="54" xfId="0" applyFont="1" applyFill="1" applyBorder="1" applyAlignment="1">
      <alignment horizontal="center" vertical="top" wrapText="1"/>
    </xf>
    <xf numFmtId="0" fontId="29" fillId="13" borderId="0" xfId="0" applyFont="1" applyFill="1" applyAlignment="1">
      <alignment horizontal="center" vertical="top" wrapText="1"/>
    </xf>
    <xf numFmtId="0" fontId="0" fillId="0" borderId="49" xfId="0" applyBorder="1" applyAlignment="1">
      <alignment horizontal="left" vertical="top" wrapText="1"/>
    </xf>
    <xf numFmtId="0" fontId="7" fillId="4" borderId="28" xfId="0" applyFont="1" applyFill="1" applyBorder="1" applyAlignment="1">
      <alignment horizontal="left" vertical="top"/>
    </xf>
    <xf numFmtId="0" fontId="7" fillId="4" borderId="32" xfId="0" applyFont="1" applyFill="1" applyBorder="1" applyAlignment="1">
      <alignment horizontal="left" vertical="top"/>
    </xf>
    <xf numFmtId="49" fontId="1" fillId="3" borderId="42" xfId="0" applyNumberFormat="1" applyFont="1" applyFill="1" applyBorder="1" applyAlignment="1">
      <alignment horizontal="center" wrapText="1"/>
    </xf>
    <xf numFmtId="49" fontId="2" fillId="3" borderId="43" xfId="0" applyNumberFormat="1" applyFont="1" applyFill="1" applyBorder="1" applyAlignment="1">
      <alignment horizontal="center"/>
    </xf>
    <xf numFmtId="0" fontId="1" fillId="6" borderId="31" xfId="0" applyFont="1" applyFill="1" applyBorder="1" applyAlignment="1">
      <alignment horizontal="left" vertical="top" wrapText="1"/>
    </xf>
    <xf numFmtId="0" fontId="1" fillId="6" borderId="21" xfId="0" applyFont="1" applyFill="1" applyBorder="1" applyAlignment="1">
      <alignment horizontal="left" vertical="top" wrapText="1"/>
    </xf>
    <xf numFmtId="0" fontId="8" fillId="7" borderId="28" xfId="0" applyFont="1" applyFill="1" applyBorder="1" applyAlignment="1">
      <alignment horizontal="right" vertical="top"/>
    </xf>
    <xf numFmtId="0" fontId="8" fillId="7" borderId="32" xfId="0" applyFont="1" applyFill="1" applyBorder="1" applyAlignment="1">
      <alignment horizontal="right" vertical="top"/>
    </xf>
    <xf numFmtId="1" fontId="2" fillId="0" borderId="14" xfId="1" applyNumberFormat="1" applyFont="1" applyFill="1" applyBorder="1" applyAlignment="1">
      <alignment horizontal="center" vertical="top" wrapText="1"/>
    </xf>
    <xf numFmtId="1" fontId="2" fillId="0" borderId="0" xfId="1" applyNumberFormat="1" applyFont="1" applyFill="1" applyBorder="1" applyAlignment="1">
      <alignment horizontal="center" vertical="top" wrapText="1"/>
    </xf>
    <xf numFmtId="1" fontId="2" fillId="0" borderId="9" xfId="1" applyNumberFormat="1" applyFont="1" applyFill="1" applyBorder="1" applyAlignment="1">
      <alignment horizontal="center" vertical="top" wrapText="1"/>
    </xf>
    <xf numFmtId="1" fontId="2" fillId="2" borderId="28" xfId="1" applyNumberFormat="1" applyFont="1" applyFill="1" applyBorder="1" applyAlignment="1">
      <alignment horizontal="center" vertical="top"/>
    </xf>
    <xf numFmtId="1" fontId="2" fillId="2" borderId="32" xfId="1" applyNumberFormat="1" applyFont="1" applyFill="1" applyBorder="1" applyAlignment="1">
      <alignment horizontal="center" vertical="top"/>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Alignment="1">
      <alignment horizontal="center" vertical="top" wrapText="1"/>
    </xf>
    <xf numFmtId="0" fontId="2" fillId="0" borderId="9" xfId="0" applyFont="1" applyBorder="1" applyAlignment="1">
      <alignment horizontal="center" vertical="top" wrapText="1"/>
    </xf>
    <xf numFmtId="0" fontId="2" fillId="0" borderId="31" xfId="0" applyFont="1" applyBorder="1" applyAlignment="1">
      <alignment horizontal="center" vertical="top" wrapText="1"/>
    </xf>
    <xf numFmtId="0" fontId="2" fillId="0" borderId="8" xfId="0" applyFont="1" applyBorder="1" applyAlignment="1">
      <alignment horizontal="center" vertical="top" wrapText="1"/>
    </xf>
    <xf numFmtId="0" fontId="2" fillId="0" borderId="10" xfId="0" applyFont="1" applyBorder="1" applyAlignment="1">
      <alignment horizontal="center" vertical="top" wrapText="1"/>
    </xf>
    <xf numFmtId="0" fontId="2" fillId="6" borderId="5" xfId="0" applyFont="1" applyFill="1" applyBorder="1" applyAlignment="1">
      <alignment horizontal="center" vertical="top" wrapText="1"/>
    </xf>
    <xf numFmtId="0" fontId="2" fillId="6" borderId="0" xfId="0" applyFont="1" applyFill="1" applyAlignment="1">
      <alignment horizontal="center" vertical="top" wrapText="1"/>
    </xf>
    <xf numFmtId="0" fontId="2" fillId="6" borderId="20" xfId="0" applyFont="1" applyFill="1" applyBorder="1" applyAlignment="1">
      <alignment horizontal="center" vertical="top" wrapText="1"/>
    </xf>
    <xf numFmtId="0" fontId="2" fillId="6" borderId="5" xfId="0" applyFont="1" applyFill="1" applyBorder="1" applyAlignment="1">
      <alignment horizontal="left" vertical="top" wrapText="1"/>
    </xf>
    <xf numFmtId="0" fontId="2" fillId="6" borderId="0" xfId="0" applyFont="1" applyFill="1" applyAlignment="1">
      <alignment horizontal="left" vertical="top" wrapText="1"/>
    </xf>
    <xf numFmtId="0" fontId="2" fillId="6" borderId="9" xfId="0" applyFont="1" applyFill="1" applyBorder="1" applyAlignment="1">
      <alignment horizontal="left" vertical="top" wrapText="1"/>
    </xf>
    <xf numFmtId="0" fontId="2" fillId="6" borderId="9" xfId="0" applyFont="1" applyFill="1" applyBorder="1" applyAlignment="1">
      <alignment horizontal="center" vertical="top" wrapText="1"/>
    </xf>
    <xf numFmtId="0" fontId="8" fillId="3" borderId="28" xfId="0" applyFont="1" applyFill="1" applyBorder="1" applyAlignment="1">
      <alignment horizontal="right" vertical="top"/>
    </xf>
    <xf numFmtId="0" fontId="8" fillId="3" borderId="32" xfId="0" applyFont="1" applyFill="1" applyBorder="1" applyAlignment="1">
      <alignment horizontal="right" vertical="top"/>
    </xf>
    <xf numFmtId="9" fontId="8" fillId="3" borderId="28" xfId="1" applyFont="1" applyFill="1" applyBorder="1" applyAlignment="1">
      <alignment horizontal="right" vertical="top"/>
    </xf>
    <xf numFmtId="9" fontId="8" fillId="3" borderId="32" xfId="1" applyFont="1" applyFill="1" applyBorder="1" applyAlignment="1">
      <alignment horizontal="right" vertical="top"/>
    </xf>
    <xf numFmtId="0" fontId="8" fillId="0" borderId="5" xfId="0" applyFont="1" applyBorder="1" applyAlignment="1">
      <alignment horizontal="center" vertical="top" wrapText="1"/>
    </xf>
    <xf numFmtId="0" fontId="8" fillId="0" borderId="0" xfId="0" applyFont="1" applyAlignment="1">
      <alignment horizontal="center" vertical="top" wrapText="1"/>
    </xf>
    <xf numFmtId="0" fontId="8" fillId="0" borderId="9" xfId="0" applyFont="1" applyBorder="1" applyAlignment="1">
      <alignment horizontal="center" vertical="top" wrapText="1"/>
    </xf>
    <xf numFmtId="0" fontId="2" fillId="0" borderId="14" xfId="0" applyFont="1" applyBorder="1" applyAlignment="1">
      <alignment horizontal="left" vertical="top" wrapText="1"/>
    </xf>
    <xf numFmtId="0" fontId="2" fillId="0" borderId="0" xfId="0" applyFont="1" applyAlignment="1">
      <alignment horizontal="left" vertical="top" wrapText="1"/>
    </xf>
    <xf numFmtId="0" fontId="2" fillId="0" borderId="20" xfId="0" applyFont="1" applyBorder="1" applyAlignment="1">
      <alignment horizontal="left" vertical="top" wrapText="1"/>
    </xf>
    <xf numFmtId="49" fontId="6" fillId="5" borderId="2" xfId="0" applyNumberFormat="1" applyFont="1" applyFill="1" applyBorder="1" applyAlignment="1">
      <alignment horizontal="left" vertical="top"/>
    </xf>
    <xf numFmtId="49" fontId="6" fillId="5" borderId="3" xfId="0" applyNumberFormat="1" applyFont="1" applyFill="1" applyBorder="1" applyAlignment="1">
      <alignment horizontal="left" vertical="top"/>
    </xf>
    <xf numFmtId="49" fontId="6" fillId="5" borderId="4" xfId="0" applyNumberFormat="1" applyFont="1" applyFill="1" applyBorder="1" applyAlignment="1">
      <alignment horizontal="left" vertical="top"/>
    </xf>
    <xf numFmtId="0" fontId="6" fillId="3" borderId="2" xfId="0" applyFont="1" applyFill="1" applyBorder="1" applyAlignment="1">
      <alignment horizontal="right"/>
    </xf>
    <xf numFmtId="0" fontId="6" fillId="3" borderId="3" xfId="0" applyFont="1" applyFill="1" applyBorder="1" applyAlignment="1">
      <alignment horizontal="right"/>
    </xf>
    <xf numFmtId="0" fontId="1" fillId="6" borderId="0" xfId="0" applyFont="1" applyFill="1" applyAlignment="1">
      <alignment horizontal="left" vertical="top" wrapText="1"/>
    </xf>
    <xf numFmtId="0" fontId="2" fillId="0" borderId="6" xfId="0" applyFont="1" applyBorder="1" applyAlignment="1">
      <alignment vertical="top" wrapText="1"/>
    </xf>
    <xf numFmtId="0" fontId="2" fillId="0" borderId="8" xfId="0" applyFont="1" applyBorder="1" applyAlignment="1">
      <alignment vertical="top" wrapText="1"/>
    </xf>
    <xf numFmtId="0" fontId="2" fillId="0" borderId="10" xfId="0" applyFont="1" applyBorder="1" applyAlignment="1">
      <alignment vertical="top" wrapText="1"/>
    </xf>
    <xf numFmtId="0" fontId="2" fillId="0" borderId="5" xfId="0" applyFont="1" applyBorder="1" applyAlignment="1">
      <alignment horizontal="center" vertical="top" wrapText="1"/>
    </xf>
    <xf numFmtId="0" fontId="2" fillId="6" borderId="6" xfId="0" applyFont="1" applyFill="1" applyBorder="1" applyAlignment="1">
      <alignment horizontal="left" vertical="top" wrapText="1"/>
    </xf>
    <xf numFmtId="0" fontId="2" fillId="6" borderId="8" xfId="0" applyFont="1" applyFill="1" applyBorder="1" applyAlignment="1">
      <alignment horizontal="left" vertical="top" wrapText="1"/>
    </xf>
    <xf numFmtId="0" fontId="8" fillId="0" borderId="14" xfId="0" applyFont="1" applyBorder="1" applyAlignment="1">
      <alignment horizontal="left" vertical="top" wrapText="1"/>
    </xf>
    <xf numFmtId="0" fontId="8" fillId="0" borderId="0" xfId="0" applyFont="1" applyAlignment="1">
      <alignment horizontal="left" vertical="top" wrapText="1"/>
    </xf>
    <xf numFmtId="0" fontId="8" fillId="0" borderId="20" xfId="0" applyFont="1" applyBorder="1" applyAlignment="1">
      <alignment horizontal="left" vertical="top" wrapText="1"/>
    </xf>
    <xf numFmtId="0" fontId="1" fillId="6" borderId="14" xfId="0" applyFont="1" applyFill="1" applyBorder="1" applyAlignment="1">
      <alignment horizontal="left" vertical="top" wrapText="1"/>
    </xf>
    <xf numFmtId="0" fontId="1" fillId="6" borderId="20" xfId="0" applyFont="1" applyFill="1" applyBorder="1" applyAlignment="1">
      <alignment horizontal="left" vertical="top" wrapText="1"/>
    </xf>
    <xf numFmtId="9" fontId="2" fillId="6" borderId="14" xfId="0" applyNumberFormat="1" applyFont="1" applyFill="1" applyBorder="1" applyAlignment="1">
      <alignment horizontal="center" vertical="top" wrapText="1"/>
    </xf>
    <xf numFmtId="9" fontId="2" fillId="6" borderId="20" xfId="0" applyNumberFormat="1" applyFont="1" applyFill="1" applyBorder="1" applyAlignment="1">
      <alignment horizontal="center" vertical="top" wrapText="1"/>
    </xf>
    <xf numFmtId="0" fontId="11" fillId="6" borderId="0" xfId="0" applyFont="1" applyFill="1" applyAlignment="1">
      <alignment horizontal="left" vertical="top" wrapText="1"/>
    </xf>
    <xf numFmtId="0" fontId="11" fillId="6" borderId="20"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20" xfId="0" applyFont="1" applyFill="1" applyBorder="1" applyAlignment="1">
      <alignment horizontal="left" vertical="top" wrapText="1"/>
    </xf>
    <xf numFmtId="0" fontId="2" fillId="6" borderId="13" xfId="0" applyFont="1" applyFill="1" applyBorder="1" applyAlignment="1">
      <alignment horizontal="center" vertical="top" wrapText="1"/>
    </xf>
    <xf numFmtId="0" fontId="2" fillId="6" borderId="18" xfId="0" applyFont="1" applyFill="1" applyBorder="1" applyAlignment="1">
      <alignment horizontal="center" vertical="top" wrapText="1"/>
    </xf>
    <xf numFmtId="0" fontId="8" fillId="0" borderId="14" xfId="0" applyFont="1" applyBorder="1" applyAlignment="1">
      <alignment vertical="top" wrapText="1"/>
    </xf>
    <xf numFmtId="0" fontId="8" fillId="0" borderId="0" xfId="0" applyFont="1" applyAlignment="1">
      <alignment vertical="top" wrapText="1"/>
    </xf>
    <xf numFmtId="0" fontId="8" fillId="0" borderId="20" xfId="0" applyFont="1" applyBorder="1" applyAlignment="1">
      <alignment vertical="top" wrapText="1"/>
    </xf>
    <xf numFmtId="0" fontId="2" fillId="6" borderId="21" xfId="0" applyFont="1" applyFill="1" applyBorder="1" applyAlignment="1">
      <alignment horizontal="left" vertical="top" wrapText="1"/>
    </xf>
    <xf numFmtId="0" fontId="8" fillId="0" borderId="18" xfId="0" applyFont="1" applyBorder="1" applyAlignment="1">
      <alignment horizontal="center" vertical="top" wrapText="1"/>
    </xf>
    <xf numFmtId="0" fontId="8" fillId="0" borderId="19" xfId="0" applyFont="1" applyBorder="1" applyAlignment="1">
      <alignment horizontal="center" vertical="top" wrapText="1"/>
    </xf>
    <xf numFmtId="0" fontId="2" fillId="6" borderId="13" xfId="0" applyFont="1" applyFill="1" applyBorder="1" applyAlignment="1">
      <alignment horizontal="center" vertical="top"/>
    </xf>
    <xf numFmtId="0" fontId="2" fillId="6" borderId="18" xfId="0" applyFont="1" applyFill="1" applyBorder="1" applyAlignment="1">
      <alignment horizontal="center" vertical="top"/>
    </xf>
    <xf numFmtId="0" fontId="2" fillId="6" borderId="19" xfId="0" applyFont="1" applyFill="1" applyBorder="1" applyAlignment="1">
      <alignment horizontal="center" vertical="top"/>
    </xf>
    <xf numFmtId="0" fontId="8" fillId="6" borderId="6"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10" xfId="0" applyFont="1" applyFill="1" applyBorder="1" applyAlignment="1">
      <alignment horizontal="left" vertical="top" wrapText="1"/>
    </xf>
    <xf numFmtId="0" fontId="8" fillId="6" borderId="5" xfId="0" applyFont="1" applyFill="1" applyBorder="1" applyAlignment="1">
      <alignment horizontal="center" vertical="top"/>
    </xf>
    <xf numFmtId="0" fontId="8" fillId="6" borderId="0" xfId="0" applyFont="1" applyFill="1" applyAlignment="1">
      <alignment horizontal="center" vertical="top"/>
    </xf>
    <xf numFmtId="0" fontId="8" fillId="6" borderId="9" xfId="0" applyFont="1" applyFill="1" applyBorder="1" applyAlignment="1">
      <alignment horizontal="center" vertical="top"/>
    </xf>
    <xf numFmtId="0" fontId="2" fillId="6" borderId="0" xfId="0" applyFont="1" applyFill="1" applyAlignment="1">
      <alignment vertical="top" wrapText="1"/>
    </xf>
    <xf numFmtId="0" fontId="2" fillId="6" borderId="20" xfId="0" applyFont="1" applyFill="1" applyBorder="1" applyAlignment="1">
      <alignment vertical="top" wrapText="1"/>
    </xf>
    <xf numFmtId="0" fontId="8" fillId="0" borderId="13" xfId="0" applyFont="1" applyBorder="1" applyAlignment="1">
      <alignment horizontal="center" vertical="top"/>
    </xf>
    <xf numFmtId="0" fontId="8" fillId="0" borderId="18" xfId="0" applyFont="1" applyBorder="1" applyAlignment="1">
      <alignment horizontal="center" vertical="top"/>
    </xf>
    <xf numFmtId="0" fontId="8" fillId="0" borderId="19" xfId="0" applyFont="1" applyBorder="1" applyAlignment="1">
      <alignment horizontal="center" vertical="top"/>
    </xf>
    <xf numFmtId="0" fontId="8" fillId="0" borderId="13" xfId="0" applyFont="1" applyBorder="1" applyAlignment="1">
      <alignment horizontal="center" vertical="top" wrapText="1"/>
    </xf>
    <xf numFmtId="0" fontId="2" fillId="0" borderId="13" xfId="0" applyFont="1" applyBorder="1" applyAlignment="1">
      <alignment horizontal="center"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13" xfId="0" applyFont="1" applyBorder="1" applyAlignment="1">
      <alignment horizontal="center" vertical="top"/>
    </xf>
    <xf numFmtId="0" fontId="2" fillId="0" borderId="18" xfId="0" applyFont="1" applyBorder="1" applyAlignment="1">
      <alignment horizontal="center" vertical="top"/>
    </xf>
    <xf numFmtId="0" fontId="2" fillId="0" borderId="19" xfId="0" applyFont="1" applyBorder="1" applyAlignment="1">
      <alignment horizontal="center" vertical="top"/>
    </xf>
    <xf numFmtId="0" fontId="11" fillId="0" borderId="0" xfId="0" applyFont="1" applyAlignment="1">
      <alignment horizontal="left" vertical="top" wrapText="1"/>
    </xf>
    <xf numFmtId="0" fontId="11" fillId="0" borderId="20" xfId="0" applyFont="1" applyBorder="1" applyAlignment="1">
      <alignment horizontal="left" vertical="top" wrapText="1"/>
    </xf>
    <xf numFmtId="0" fontId="1" fillId="0" borderId="14" xfId="0" applyFont="1" applyBorder="1" applyAlignment="1">
      <alignment horizontal="left" vertical="top" wrapText="1"/>
    </xf>
    <xf numFmtId="0" fontId="1" fillId="0" borderId="0" xfId="0" applyFont="1" applyAlignment="1">
      <alignment horizontal="left" vertical="top" wrapText="1"/>
    </xf>
    <xf numFmtId="0" fontId="1" fillId="0" borderId="20" xfId="0" applyFont="1" applyBorder="1" applyAlignment="1">
      <alignment horizontal="left" vertical="top" wrapText="1"/>
    </xf>
    <xf numFmtId="0" fontId="29" fillId="15" borderId="0" xfId="0" applyFont="1" applyFill="1" applyAlignment="1">
      <alignment horizontal="left" vertical="center"/>
    </xf>
    <xf numFmtId="0" fontId="36" fillId="16" borderId="0" xfId="0" applyFont="1" applyFill="1" applyAlignment="1">
      <alignment vertical="top" wrapText="1"/>
    </xf>
    <xf numFmtId="0" fontId="29" fillId="17" borderId="0" xfId="0" applyFont="1" applyFill="1" applyAlignment="1">
      <alignment horizontal="center" vertical="center" wrapText="1"/>
    </xf>
    <xf numFmtId="0" fontId="24" fillId="11" borderId="0" xfId="0" applyFont="1" applyFill="1" applyAlignment="1">
      <alignment horizontal="left" vertical="center" wrapText="1"/>
    </xf>
    <xf numFmtId="0" fontId="25" fillId="11" borderId="0" xfId="0" applyFont="1" applyFill="1" applyAlignment="1">
      <alignment horizontal="left" vertical="center" wrapText="1"/>
    </xf>
    <xf numFmtId="0" fontId="26" fillId="12" borderId="50" xfId="0" applyFont="1" applyFill="1" applyBorder="1" applyAlignment="1">
      <alignment horizontal="left" vertical="center" wrapText="1"/>
    </xf>
    <xf numFmtId="0" fontId="27" fillId="12" borderId="0" xfId="0" applyFont="1" applyFill="1" applyAlignment="1">
      <alignment horizontal="left" vertical="center" wrapText="1"/>
    </xf>
    <xf numFmtId="0" fontId="29" fillId="15" borderId="0" xfId="0" applyFont="1" applyFill="1" applyAlignment="1">
      <alignment horizontal="center" vertical="center"/>
    </xf>
  </cellXfs>
  <cellStyles count="4">
    <cellStyle name="Link" xfId="2" xr:uid="{00000000-0005-0000-0000-000000000000}"/>
    <cellStyle name="Prozent" xfId="1" xr:uid="{00000000-0005-0000-0000-000001000000}"/>
    <cellStyle name="Standard" xfId="0" builtinId="0"/>
    <cellStyle name="Standard_Tabelle1" xfId="3" xr:uid="{00000000-0005-0000-0000-000003000000}"/>
  </cellStyles>
  <dxfs count="2">
    <dxf>
      <font>
        <color auto="1"/>
      </font>
      <fill>
        <patternFill>
          <bgColor indexed="5"/>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9524</xdr:rowOff>
    </xdr:from>
    <xdr:to>
      <xdr:col>16</xdr:col>
      <xdr:colOff>247649</xdr:colOff>
      <xdr:row>18</xdr:row>
      <xdr:rowOff>76199</xdr:rowOff>
    </xdr:to>
    <xdr:sp macro="" textlink="">
      <xdr:nvSpPr>
        <xdr:cNvPr id="2" name="Textfeld 1">
          <a:extLst>
            <a:ext uri="{FF2B5EF4-FFF2-40B4-BE49-F238E27FC236}">
              <a16:creationId xmlns:a16="http://schemas.microsoft.com/office/drawing/2014/main" id="{00000000-0008-0000-0800-000002000000}"/>
            </a:ext>
          </a:extLst>
        </xdr:cNvPr>
        <xdr:cNvSpPr>
          <a:spLocks noGrp="1"/>
        </xdr:cNvSpPr>
      </xdr:nvSpPr>
      <xdr:spPr>
        <a:xfrm>
          <a:off x="762000" y="581024"/>
          <a:ext cx="11677650" cy="2924175"/>
        </a:xfrm>
        <a:prstGeom prst="rect">
          <a:avLst/>
        </a:prstGeom>
        <a:solidFill>
          <a:schemeClr val="tx2">
            <a:lumMod val="20000"/>
            <a:lumOff val="80000"/>
          </a:schemeClr>
        </a:solidFill>
        <a:ln w="9525">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a:lstStyle/>
        <a:p>
          <a:pPr algn="l">
            <a:buNone/>
          </a:pPr>
          <a:r>
            <a:t>Le champ [4500] « Est un cas pour SBCDB ? (système) » sert à distinguer les cas bénins des cas malins, car seuls les cas malins sont comptabilisés dans le registre SBCDB. Pour un cas malin, c’est-à-dire lorsque le champ [1180] « I01 : diagnostic principal » contient le code</a:t>
          </a:r>
        </a:p>
        <a:p>
          <a:pPr algn="l">
            <a:buNone/>
          </a:pPr>
          <a:r>
            <a:t>- [2] « in situ »,</a:t>
          </a:r>
        </a:p>
        <a:p>
          <a:pPr algn="l">
            <a:buNone/>
          </a:pPr>
          <a:r>
            <a:t>- [3] « micro-invasif » ou</a:t>
          </a:r>
        </a:p>
        <a:p>
          <a:pPr algn="l">
            <a:buNone/>
          </a:pPr>
          <a:r>
            <a:t>- [4] « invasif »,</a:t>
          </a:r>
        </a:p>
        <a:p>
          <a:pPr algn="l">
            <a:buNone/>
          </a:pPr>
          <a:r>
            <a:t>le champ « Est un cas pour SBCDB ? (système) » est automatiquement renseigné par [3] « oui (automatique) » après l’enregistrement du cas, et le champ [500] « Cas EUSOMA / DKG / SBCDB ? (pour sélection/export) » est automatiquement coché. Le cas est alors inclus dans le Dashboard SBCDB ainsi que dans le rapport annuel de benchmarking.</a:t>
          </a:r>
        </a:p>
        <a:p>
          <a:pPr algn="l">
            <a:buNone/>
          </a:pPr>
          <a:endParaRPr/>
        </a:p>
        <a:p>
          <a:pPr algn="l">
            <a:buNone/>
          </a:pPr>
          <a:r>
            <a:t>Pour un cas bénin, c’est-à-dire lorsque le champ [1180] « I01 : diagnostic principal » contient un autre code, le champ [4500] « Est un cas pour SBCDB ? (système) » est automatiquement renseigné par [2] « non (automatique) » après l’enregistrement du cas, et le champ [500] « Cas EUSOMA / DKG / SBCDB ? (pour sélection/export) » reste vide.</a:t>
          </a:r>
        </a:p>
        <a:p>
          <a:pPr algn="l">
            <a:buNone/>
          </a:pPr>
          <a:endParaRPr/>
        </a:p>
        <a:p>
          <a:pPr algn="l">
            <a:buNone/>
          </a:pPr>
          <a:r>
            <a:t>L’utilisateur peut remplacer la valeur automatique du champ [500] en sélectionnant, dans le champ [4500], soit [0] « non (manuel) », soit [1] « oui (manuel) », puis en enregistrant le cas.</a:t>
          </a:r>
        </a:p>
        <a:p>
          <a:pPr algn="l">
            <a:buNone/>
          </a:pPr>
          <a:endParaRPr/>
        </a:p>
        <a:p>
          <a:pPr algn="l">
            <a:buNone/>
          </a:pPr>
          <a:r>
            <a:t>La liste ci-dessous contient tous les cas pour lesquels le champ « Est un cas pour SBCDB ? (système) » est renseigné par [0] « non (manuel) » ou [2] « non (automatique) ». Ces cas ne sont pas inclus dans le Dashboard.</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190498</xdr:rowOff>
    </xdr:from>
    <xdr:to>
      <xdr:col>7</xdr:col>
      <xdr:colOff>485775</xdr:colOff>
      <xdr:row>8</xdr:row>
      <xdr:rowOff>190499</xdr:rowOff>
    </xdr:to>
    <xdr:sp macro="" textlink="">
      <xdr:nvSpPr>
        <xdr:cNvPr id="2" name="Textfeld 1">
          <a:extLst>
            <a:ext uri="{FF2B5EF4-FFF2-40B4-BE49-F238E27FC236}">
              <a16:creationId xmlns:a16="http://schemas.microsoft.com/office/drawing/2014/main" id="{00000000-0008-0000-0300-000002000000}"/>
            </a:ext>
          </a:extLst>
        </xdr:cNvPr>
        <xdr:cNvSpPr>
          <a:spLocks noGrp="1"/>
        </xdr:cNvSpPr>
      </xdr:nvSpPr>
      <xdr:spPr>
        <a:xfrm>
          <a:off x="762000" y="380998"/>
          <a:ext cx="5057775" cy="1333501"/>
        </a:xfrm>
        <a:prstGeom prst="rect">
          <a:avLst/>
        </a:prstGeom>
        <a:solidFill>
          <a:schemeClr val="dk2">
            <a:lumMod val="20000"/>
            <a:lumOff val="80000"/>
          </a:schemeClr>
        </a:solidFill>
        <a:ln w="9525">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a:lstStyle/>
        <a:p>
          <a:pPr algn="l">
            <a:buNone/>
          </a:pPr>
          <a:r>
            <a:t>Les cas ci-dessous sont ceux pour lesquels le champ « N00 : patiente opérée » est renseigné par « oui », alors que le champ « La chirurgie compte pour le n° d’opérateur du noyau de l’équipe » est vide. Il en résulte, pour l’indicateur n° 2, une ligne sans numéro d’opérateur et un calcul erroné du nombre total d’interventions.</a:t>
          </a:r>
        </a:p>
        <a:p>
          <a:pPr algn="l">
            <a:buNone/>
          </a:pPr>
          <a:endParaRPr/>
        </a:p>
        <a:p>
          <a:pPr algn="l">
            <a:buNone/>
          </a:pPr>
          <a:r>
            <a:rPr sz="1100">
              <a:solidFill>
                <a:schemeClr val="dk1"/>
              </a:solidFill>
              <a:latin typeface="+mn-lt"/>
              <a:ea typeface="+mn-lt"/>
              <a:cs typeface="+mn-lt"/>
            </a:rPr>
            <a:t>Veillez également à ne saisir aucun nom en clair dans les champs opérateur, mais uniquement les numéros d’opérateur.</a:t>
          </a:r>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xdr:colOff>
      <xdr:row>1</xdr:row>
      <xdr:rowOff>179069</xdr:rowOff>
    </xdr:from>
    <xdr:to>
      <xdr:col>8</xdr:col>
      <xdr:colOff>152400</xdr:colOff>
      <xdr:row>13</xdr:row>
      <xdr:rowOff>171450</xdr:rowOff>
    </xdr:to>
    <xdr:sp macro="" textlink="">
      <xdr:nvSpPr>
        <xdr:cNvPr id="2" name="Textfeld 3">
          <a:extLst>
            <a:ext uri="{FF2B5EF4-FFF2-40B4-BE49-F238E27FC236}">
              <a16:creationId xmlns:a16="http://schemas.microsoft.com/office/drawing/2014/main" id="{00000000-0008-0000-0500-000002000000}"/>
            </a:ext>
          </a:extLst>
        </xdr:cNvPr>
        <xdr:cNvSpPr>
          <a:spLocks noGrp="1"/>
        </xdr:cNvSpPr>
      </xdr:nvSpPr>
      <xdr:spPr>
        <a:xfrm>
          <a:off x="805815" y="360044"/>
          <a:ext cx="5671185" cy="2164081"/>
        </a:xfrm>
        <a:prstGeom prst="rect">
          <a:avLst/>
        </a:prstGeom>
        <a:solidFill>
          <a:schemeClr val="dk2">
            <a:lumMod val="20000"/>
            <a:lumOff val="80000"/>
          </a:schemeClr>
        </a:solidFill>
        <a:ln w="9525">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a:lstStyle/>
        <a:p>
          <a:pPr algn="l">
            <a:buNone/>
          </a:pPr>
          <a:r>
            <a:t>Les cas ci-dessous ne sont pas pris en compte dans le numérateur de l’indicateur n° 14, car la différence de temps entre les champs suivants est supérieure à 5 jours, vide ou négative :</a:t>
          </a:r>
        </a:p>
        <a:p>
          <a:pPr algn="l">
            <a:buNone/>
          </a:pPr>
          <a:endParaRPr/>
        </a:p>
        <a:p>
          <a:pPr algn="l">
            <a:buNone/>
          </a:pPr>
          <a:r>
            <a:t>[1051] D10A : date de la biopsie</a:t>
          </a:r>
        </a:p>
        <a:p>
          <a:pPr algn="l">
            <a:buNone/>
          </a:pPr>
          <a:r>
            <a:t>[2605] D10i : date d’information sur le résultat anatomopathologique diagnostique</a:t>
          </a:r>
        </a:p>
        <a:p>
          <a:pPr algn="l">
            <a:buNone/>
          </a:pPr>
          <a:endParaRPr/>
        </a:p>
        <a:p>
          <a:pPr algn="l">
            <a:buNone/>
          </a:pPr>
          <a:r>
            <a:t>Une différence négative signifie que la date d’information sur le résultat anatomopathologique diagnostique est antérieure à la date de la biopsie.</a:t>
          </a:r>
        </a:p>
        <a:p>
          <a:pPr algn="l">
            <a:buNone/>
          </a:pPr>
          <a:endParaRPr/>
        </a:p>
        <a:p>
          <a:pPr algn="l">
            <a:buNone/>
          </a:pPr>
          <a:r>
            <a:t>Une différence vide (non calculée) signifie que la date d’information et/ou la date de la biopsie n’a pas été renseignée.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752475</xdr:colOff>
      <xdr:row>9</xdr:row>
      <xdr:rowOff>180975</xdr:rowOff>
    </xdr:to>
    <xdr:sp macro="" textlink="">
      <xdr:nvSpPr>
        <xdr:cNvPr id="2" name="Textfeld 1">
          <a:extLst>
            <a:ext uri="{FF2B5EF4-FFF2-40B4-BE49-F238E27FC236}">
              <a16:creationId xmlns:a16="http://schemas.microsoft.com/office/drawing/2014/main" id="{00000000-0008-0000-0600-000002000000}"/>
            </a:ext>
          </a:extLst>
        </xdr:cNvPr>
        <xdr:cNvSpPr>
          <a:spLocks noGrp="1"/>
        </xdr:cNvSpPr>
      </xdr:nvSpPr>
      <xdr:spPr>
        <a:xfrm>
          <a:off x="762000" y="190500"/>
          <a:ext cx="5324475" cy="1514475"/>
        </a:xfrm>
        <a:prstGeom prst="rect">
          <a:avLst/>
        </a:prstGeom>
        <a:solidFill>
          <a:schemeClr val="tx2">
            <a:lumMod val="20000"/>
            <a:lumOff val="80000"/>
          </a:schemeClr>
        </a:solidFill>
        <a:ln w="9525">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a:lstStyle/>
        <a:p>
          <a:pPr algn="l">
            <a:buNone/>
          </a:pPr>
          <a:r>
            <a:t>Le tableau suivant répertorie tous les cas dans lesquels le champ</a:t>
          </a:r>
        </a:p>
        <a:p>
          <a:pPr algn="l">
            <a:buNone/>
          </a:pPr>
          <a:r>
            <a:t>[1078] « D23 : date de la première conférence préthérapeutique »</a:t>
          </a:r>
        </a:p>
        <a:p>
          <a:pPr algn="l">
            <a:buNone/>
          </a:pPr>
          <a:r>
            <a:t>est vide ou le champ</a:t>
          </a:r>
        </a:p>
        <a:p>
          <a:pPr algn="l">
            <a:buNone/>
          </a:pPr>
          <a:r>
            <a:t>[3474] « non réalisé » a été sélectionné.</a:t>
          </a:r>
        </a:p>
        <a:p>
          <a:pPr algn="l">
            <a:buNone/>
          </a:pPr>
          <a:endParaRPr/>
        </a:p>
        <a:p>
          <a:pPr algn="l">
            <a:buNone/>
          </a:pPr>
          <a:r>
            <a:t>Ces cas ne sont pas pris en compte dans le numérateur de l’indicateur n° 16a « Proportion de cas ayant bénéficié d’une discussion préthérapeutique du concept thérapeutique parmi tous les nouveaux cas ».</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752475</xdr:colOff>
      <xdr:row>9</xdr:row>
      <xdr:rowOff>180975</xdr:rowOff>
    </xdr:to>
    <xdr:sp macro="" textlink="">
      <xdr:nvSpPr>
        <xdr:cNvPr id="2" name="Textfeld 1">
          <a:extLst>
            <a:ext uri="{FF2B5EF4-FFF2-40B4-BE49-F238E27FC236}">
              <a16:creationId xmlns:a16="http://schemas.microsoft.com/office/drawing/2014/main" id="{00000000-0008-0000-0700-000002000000}"/>
            </a:ext>
          </a:extLst>
        </xdr:cNvPr>
        <xdr:cNvSpPr>
          <a:spLocks noGrp="1"/>
        </xdr:cNvSpPr>
      </xdr:nvSpPr>
      <xdr:spPr>
        <a:xfrm>
          <a:off x="762000" y="381000"/>
          <a:ext cx="5324475" cy="1514475"/>
        </a:xfrm>
        <a:prstGeom prst="rect">
          <a:avLst/>
        </a:prstGeom>
        <a:solidFill>
          <a:schemeClr val="tx2">
            <a:lumMod val="20000"/>
            <a:lumOff val="80000"/>
          </a:schemeClr>
        </a:solidFill>
        <a:ln w="9525">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a:lstStyle/>
        <a:p>
          <a:pPr algn="l">
            <a:buNone/>
          </a:pPr>
          <a:r>
            <a:t>Le tableau suivant répertorie tous les cas dans lesquels le champ</a:t>
          </a:r>
        </a:p>
        <a:p>
          <a:pPr algn="l">
            <a:buNone/>
          </a:pPr>
          <a:r>
            <a:t>[1084] « N00 : patiente opérée » est renseigné par « oui »,</a:t>
          </a:r>
        </a:p>
        <a:p>
          <a:pPr algn="l">
            <a:buNone/>
          </a:pPr>
          <a:r>
            <a:t>mais le champ [1302] « Date de la conférence postopératoire (Tumorboard) » est vide.</a:t>
          </a:r>
        </a:p>
        <a:p>
          <a:pPr algn="l">
            <a:buNone/>
          </a:pPr>
          <a:endParaRPr/>
        </a:p>
        <a:p>
          <a:pPr algn="l">
            <a:buNone/>
          </a:pPr>
          <a:r>
            <a:t>Ces cas ne sont pas pris en compte dans le numérateur de l’indicateur n° 17 « Proportion de cas ayant bénéficié d’une discussion postopératoire parmi tous les cas opérés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1</xdr:row>
      <xdr:rowOff>19050</xdr:rowOff>
    </xdr:from>
    <xdr:to>
      <xdr:col>7</xdr:col>
      <xdr:colOff>240030</xdr:colOff>
      <xdr:row>9</xdr:row>
      <xdr:rowOff>19050</xdr:rowOff>
    </xdr:to>
    <xdr:sp macro="" textlink="">
      <xdr:nvSpPr>
        <xdr:cNvPr id="2" name="Textfeld 1">
          <a:extLst>
            <a:ext uri="{FF2B5EF4-FFF2-40B4-BE49-F238E27FC236}">
              <a16:creationId xmlns:a16="http://schemas.microsoft.com/office/drawing/2014/main" id="{00000000-0008-0000-0A00-000002000000}"/>
            </a:ext>
          </a:extLst>
        </xdr:cNvPr>
        <xdr:cNvSpPr>
          <a:spLocks noGrp="1"/>
        </xdr:cNvSpPr>
      </xdr:nvSpPr>
      <xdr:spPr>
        <a:xfrm>
          <a:off x="9525" y="200025"/>
          <a:ext cx="5764530" cy="14478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alors que les champs [10592] « Deuxième chirurgie oncologique du sein réalisée ? » et [10593] « Troisième chirurgie oncologique du sein réalisée ? » ne sont pas renseignés par « oui ».</a:t>
          </a:r>
        </a:p>
        <a:p>
          <a:endParaRPr/>
        </a:p>
        <a:p>
          <a:r>
            <a:t>Ces cas ne sont pas pris en compte dans le numérateur de l’indicateur n° 18a « Proportion de réopérations oncologiques par rapport au nombre total de chirurgies primaires ».</a:t>
          </a:r>
        </a:p>
      </xdr:txBody>
    </xdr:sp>
    <xdr:clientData/>
  </xdr:twoCellAnchor>
  <xdr:twoCellAnchor editAs="oneCell">
    <xdr:from>
      <xdr:col>8</xdr:col>
      <xdr:colOff>7620</xdr:colOff>
      <xdr:row>1</xdr:row>
      <xdr:rowOff>20955</xdr:rowOff>
    </xdr:from>
    <xdr:to>
      <xdr:col>15</xdr:col>
      <xdr:colOff>230505</xdr:colOff>
      <xdr:row>10</xdr:row>
      <xdr:rowOff>57150</xdr:rowOff>
    </xdr:to>
    <xdr:sp macro="" textlink="">
      <xdr:nvSpPr>
        <xdr:cNvPr id="3" name="Textfeld 2">
          <a:extLst>
            <a:ext uri="{FF2B5EF4-FFF2-40B4-BE49-F238E27FC236}">
              <a16:creationId xmlns:a16="http://schemas.microsoft.com/office/drawing/2014/main" id="{00000000-0008-0000-0A00-000003000000}"/>
            </a:ext>
          </a:extLst>
        </xdr:cNvPr>
        <xdr:cNvSpPr>
          <a:spLocks noGrp="1"/>
        </xdr:cNvSpPr>
      </xdr:nvSpPr>
      <xdr:spPr>
        <a:xfrm>
          <a:off x="6332220" y="201930"/>
          <a:ext cx="5756910" cy="166497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et soit le champ [3338] « F200 : réopération pour complication dans les 30 jours suivant la chirurgie primaire » est renseigné par « non » ou est vide, soit le champ [1186] « I03 : présence/absence d’une composante DCIS » est renseigné par « présente », « inconnue » ou est vide.</a:t>
          </a:r>
        </a:p>
        <a:p>
          <a:endParaRPr/>
        </a:p>
        <a:p>
          <a:r>
            <a:t>Ces cas ne sont pas pris en compte dans le numérateur de l’indicateur n° 18b « Proportion de réopérations non oncologiques après une chirurgie oncologique primaire, avec ou sans chirurgie plastique et reconstructrice ».</a:t>
          </a:r>
        </a:p>
      </xdr:txBody>
    </xdr:sp>
    <xdr:clientData/>
  </xdr:twoCellAnchor>
  <xdr:twoCellAnchor editAs="oneCell">
    <xdr:from>
      <xdr:col>16</xdr:col>
      <xdr:colOff>9525</xdr:colOff>
      <xdr:row>1</xdr:row>
      <xdr:rowOff>7620</xdr:rowOff>
    </xdr:from>
    <xdr:to>
      <xdr:col>22</xdr:col>
      <xdr:colOff>729615</xdr:colOff>
      <xdr:row>13</xdr:row>
      <xdr:rowOff>20955</xdr:rowOff>
    </xdr:to>
    <xdr:sp macro="" textlink="">
      <xdr:nvSpPr>
        <xdr:cNvPr id="4" name="Textfeld 3">
          <a:extLst>
            <a:ext uri="{FF2B5EF4-FFF2-40B4-BE49-F238E27FC236}">
              <a16:creationId xmlns:a16="http://schemas.microsoft.com/office/drawing/2014/main" id="{00000000-0008-0000-0A00-000004000000}"/>
            </a:ext>
          </a:extLst>
        </xdr:cNvPr>
        <xdr:cNvSpPr>
          <a:spLocks noGrp="1"/>
        </xdr:cNvSpPr>
      </xdr:nvSpPr>
      <xdr:spPr>
        <a:xfrm>
          <a:off x="12658725" y="188595"/>
          <a:ext cx="5463540" cy="2185035"/>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et soit le champ [3338] « F200 : réopération pour complication dans les 30 jours suivant la chirurgie primaire » est renseigné par « non » ou est vide, soit le champ [1186] « I03 : présence/absence d’une composante DCIS » est renseigné par « présente », « inconnue » ou est vide, soit le champ [1096] « Intervention plastique lors de la chirurgie oncologique primaire » est renseigné par « autre mesure oncoplastique » ou « reconstruction immédiate après mastectomie ».</a:t>
          </a:r>
        </a:p>
        <a:p>
          <a:endParaRPr/>
        </a:p>
        <a:p>
          <a:r>
            <a:t>Ces cas ne sont pas pris en compte dans le numérateur de l’indicateur n° 18c « Proportion de réopérations non oncologiques après une chirurgie oncologique primaire sans chirurgie plastique et reconstructrice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232410</xdr:colOff>
      <xdr:row>9</xdr:row>
      <xdr:rowOff>0</xdr:rowOff>
    </xdr:to>
    <xdr:sp macro="" textlink="">
      <xdr:nvSpPr>
        <xdr:cNvPr id="2" name="Textfeld 1">
          <a:extLst>
            <a:ext uri="{FF2B5EF4-FFF2-40B4-BE49-F238E27FC236}">
              <a16:creationId xmlns:a16="http://schemas.microsoft.com/office/drawing/2014/main" id="{00000000-0008-0000-0B00-000002000000}"/>
            </a:ext>
          </a:extLst>
        </xdr:cNvPr>
        <xdr:cNvSpPr>
          <a:spLocks noGrp="1"/>
        </xdr:cNvSpPr>
      </xdr:nvSpPr>
      <xdr:spPr>
        <a:xfrm>
          <a:off x="0" y="180975"/>
          <a:ext cx="5766435" cy="14478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mais le champ [1180] « I01 : diagnostic principal » n’est pas renseigné par « carcinome invasif ».</a:t>
          </a:r>
        </a:p>
        <a:p>
          <a:endParaRPr/>
        </a:p>
        <a:p>
          <a:r>
            <a:t>Ces cas ne sont pas pris en compte dans le numérateur de l’indicateur n° 19 « Nombre de cas avec tumeur invasive ».</a:t>
          </a:r>
        </a:p>
      </xdr:txBody>
    </xdr:sp>
    <xdr:clientData/>
  </xdr:twoCellAnchor>
  <xdr:twoCellAnchor editAs="oneCell">
    <xdr:from>
      <xdr:col>8</xdr:col>
      <xdr:colOff>9525</xdr:colOff>
      <xdr:row>1</xdr:row>
      <xdr:rowOff>0</xdr:rowOff>
    </xdr:from>
    <xdr:to>
      <xdr:col>15</xdr:col>
      <xdr:colOff>245745</xdr:colOff>
      <xdr:row>9</xdr:row>
      <xdr:rowOff>0</xdr:rowOff>
    </xdr:to>
    <xdr:sp macro="" textlink="">
      <xdr:nvSpPr>
        <xdr:cNvPr id="3" name="Textfeld 2">
          <a:extLst>
            <a:ext uri="{FF2B5EF4-FFF2-40B4-BE49-F238E27FC236}">
              <a16:creationId xmlns:a16="http://schemas.microsoft.com/office/drawing/2014/main" id="{00000000-0008-0000-0B00-000003000000}"/>
            </a:ext>
          </a:extLst>
        </xdr:cNvPr>
        <xdr:cNvSpPr>
          <a:spLocks noGrp="1"/>
        </xdr:cNvSpPr>
      </xdr:nvSpPr>
      <xdr:spPr>
        <a:xfrm>
          <a:off x="6334125" y="180975"/>
          <a:ext cx="5770245" cy="14478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le champ [1180] « I01 : diagnostic principal » par « carcinome invasif », mais le champ [3335] « I23 : évaluation de la tranche de section à la dernière intervention » n’est pas renseigné par « carcinome invasif/DCIS n’atteignant pas la marge ».</a:t>
          </a:r>
        </a:p>
        <a:p>
          <a:endParaRPr/>
        </a:p>
        <a:p>
          <a:r>
            <a:t>Ces cas ne sont pas pris en compte dans le numérateur de l’indicateur n° 19 « Proportion de résections R0 dans les cas de tumeur invasive ».</a:t>
          </a:r>
        </a:p>
      </xdr:txBody>
    </xdr:sp>
    <xdr:clientData/>
  </xdr:twoCellAnchor>
  <xdr:twoCellAnchor editAs="oneCell">
    <xdr:from>
      <xdr:col>16</xdr:col>
      <xdr:colOff>0</xdr:colOff>
      <xdr:row>1</xdr:row>
      <xdr:rowOff>9525</xdr:rowOff>
    </xdr:from>
    <xdr:to>
      <xdr:col>23</xdr:col>
      <xdr:colOff>240030</xdr:colOff>
      <xdr:row>9</xdr:row>
      <xdr:rowOff>9525</xdr:rowOff>
    </xdr:to>
    <xdr:sp macro="" textlink="">
      <xdr:nvSpPr>
        <xdr:cNvPr id="4" name="Textfeld 6">
          <a:extLst>
            <a:ext uri="{FF2B5EF4-FFF2-40B4-BE49-F238E27FC236}">
              <a16:creationId xmlns:a16="http://schemas.microsoft.com/office/drawing/2014/main" id="{00000000-0008-0000-0B00-000004000000}"/>
            </a:ext>
          </a:extLst>
        </xdr:cNvPr>
        <xdr:cNvSpPr>
          <a:spLocks noGrp="1"/>
        </xdr:cNvSpPr>
      </xdr:nvSpPr>
      <xdr:spPr>
        <a:xfrm>
          <a:off x="12649200" y="190500"/>
          <a:ext cx="5774055" cy="14478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le champ [1180] « I01 : diagnostic principal » par « carcinome invasif », mais le champ [3335] « I23 : évaluation de la tranche de section à la dernière intervention » n’est pas renseigné par « carcinome invasif atteignant la marge ».</a:t>
          </a:r>
        </a:p>
        <a:p>
          <a:endParaRPr/>
        </a:p>
        <a:p>
          <a:r>
            <a:t>Ces cas ne sont pas pris en compte dans le numérateur de l’indicateur n° 19 « Proportion de résections R1 dans les cas de tumeur invasive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xdr:colOff>
      <xdr:row>1</xdr:row>
      <xdr:rowOff>0</xdr:rowOff>
    </xdr:from>
    <xdr:to>
      <xdr:col>7</xdr:col>
      <xdr:colOff>249555</xdr:colOff>
      <xdr:row>10</xdr:row>
      <xdr:rowOff>0</xdr:rowOff>
    </xdr:to>
    <xdr:sp macro="" textlink="">
      <xdr:nvSpPr>
        <xdr:cNvPr id="2" name="Textfeld 1">
          <a:extLst>
            <a:ext uri="{FF2B5EF4-FFF2-40B4-BE49-F238E27FC236}">
              <a16:creationId xmlns:a16="http://schemas.microsoft.com/office/drawing/2014/main" id="{00000000-0008-0000-0C00-000002000000}"/>
            </a:ext>
          </a:extLst>
        </xdr:cNvPr>
        <xdr:cNvSpPr>
          <a:spLocks noGrp="1"/>
        </xdr:cNvSpPr>
      </xdr:nvSpPr>
      <xdr:spPr>
        <a:xfrm>
          <a:off x="11430" y="190500"/>
          <a:ext cx="5738813" cy="17145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is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a:t>
          </a:r>
        </a:p>
        <a:p>
          <a:endParaRPr/>
        </a:p>
        <a:p>
          <a:r>
            <a:t>Ces cas ne sont pas pris en compte dans le numérateur de l’indicateur n° 20a « Proportion de chirurgies conservatrices du sein parmi toutes les chirurgies pour Tis ».</a:t>
          </a:r>
        </a:p>
      </xdr:txBody>
    </xdr:sp>
    <xdr:clientData/>
  </xdr:twoCellAnchor>
  <xdr:twoCellAnchor editAs="oneCell">
    <xdr:from>
      <xdr:col>8</xdr:col>
      <xdr:colOff>0</xdr:colOff>
      <xdr:row>1</xdr:row>
      <xdr:rowOff>0</xdr:rowOff>
    </xdr:from>
    <xdr:to>
      <xdr:col>15</xdr:col>
      <xdr:colOff>240030</xdr:colOff>
      <xdr:row>9</xdr:row>
      <xdr:rowOff>166686</xdr:rowOff>
    </xdr:to>
    <xdr:sp macro="" textlink="">
      <xdr:nvSpPr>
        <xdr:cNvPr id="3" name="Textfeld 2">
          <a:extLst>
            <a:ext uri="{FF2B5EF4-FFF2-40B4-BE49-F238E27FC236}">
              <a16:creationId xmlns:a16="http://schemas.microsoft.com/office/drawing/2014/main" id="{00000000-0008-0000-0C00-000003000000}"/>
            </a:ext>
          </a:extLst>
        </xdr:cNvPr>
        <xdr:cNvSpPr>
          <a:spLocks noGrp="1"/>
        </xdr:cNvSpPr>
      </xdr:nvSpPr>
      <xdr:spPr>
        <a:xfrm>
          <a:off x="6286500" y="190499"/>
          <a:ext cx="5740718" cy="1690687"/>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les cas du dénominateur T1 pour lesquels la première chirurgie oncologique du sein n’est pas conservatrice.</a:t>
          </a:r>
        </a:p>
        <a:p>
          <a:endParaRPr/>
        </a:p>
        <a:p>
          <a:r>
            <a:t>Le dénominateur comprend les patientes opérées (y compris à l’extérieur), avec cT ou pT/ypT/rpT égal à T1, T1a, T1b ou T1c, et une composante DCIS renseignée comme absente. Cette absence est utilisée comme proxy de l’absence d’EIC.</a:t>
          </a:r>
        </a:p>
        <a:p>
          <a:endParaRPr/>
        </a:p>
        <a:p>
          <a:r>
            <a:t>Ces cas ne sont pas comptés dans le numérateur de l’indicateur n° 20a T1.</a:t>
          </a:r>
        </a:p>
      </xdr:txBody>
    </xdr:sp>
    <xdr:clientData/>
  </xdr:twoCellAnchor>
  <xdr:twoCellAnchor editAs="oneCell">
    <xdr:from>
      <xdr:col>16</xdr:col>
      <xdr:colOff>0</xdr:colOff>
      <xdr:row>1</xdr:row>
      <xdr:rowOff>0</xdr:rowOff>
    </xdr:from>
    <xdr:to>
      <xdr:col>23</xdr:col>
      <xdr:colOff>240030</xdr:colOff>
      <xdr:row>10</xdr:row>
      <xdr:rowOff>0</xdr:rowOff>
    </xdr:to>
    <xdr:sp macro="" textlink="">
      <xdr:nvSpPr>
        <xdr:cNvPr id="4" name="Textfeld 3">
          <a:extLst>
            <a:ext uri="{FF2B5EF4-FFF2-40B4-BE49-F238E27FC236}">
              <a16:creationId xmlns:a16="http://schemas.microsoft.com/office/drawing/2014/main" id="{00000000-0008-0000-0C00-000004000000}"/>
            </a:ext>
          </a:extLst>
        </xdr:cNvPr>
        <xdr:cNvSpPr>
          <a:spLocks noGrp="1"/>
        </xdr:cNvSpPr>
      </xdr:nvSpPr>
      <xdr:spPr>
        <a:xfrm>
          <a:off x="12573000" y="190500"/>
          <a:ext cx="5740718" cy="17145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2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 ou « résection étendue/résection secondaire ».</a:t>
          </a:r>
        </a:p>
        <a:p>
          <a:endParaRPr/>
        </a:p>
        <a:p>
          <a:r>
            <a:t>Ces cas ne sont pas pris en compte dans le numérateur de l’indicateur n° 20a « Proportion de chirurgies conservatrices du sein parmi toutes les chirurgies pour T2 ».</a:t>
          </a:r>
        </a:p>
      </xdr:txBody>
    </xdr:sp>
    <xdr:clientData/>
  </xdr:twoCellAnchor>
  <xdr:twoCellAnchor editAs="oneCell">
    <xdr:from>
      <xdr:col>24</xdr:col>
      <xdr:colOff>0</xdr:colOff>
      <xdr:row>1</xdr:row>
      <xdr:rowOff>0</xdr:rowOff>
    </xdr:from>
    <xdr:to>
      <xdr:col>31</xdr:col>
      <xdr:colOff>240030</xdr:colOff>
      <xdr:row>10</xdr:row>
      <xdr:rowOff>0</xdr:rowOff>
    </xdr:to>
    <xdr:sp macro="" textlink="">
      <xdr:nvSpPr>
        <xdr:cNvPr id="5" name="Textfeld 4">
          <a:extLst>
            <a:ext uri="{FF2B5EF4-FFF2-40B4-BE49-F238E27FC236}">
              <a16:creationId xmlns:a16="http://schemas.microsoft.com/office/drawing/2014/main" id="{00000000-0008-0000-0C00-000005000000}"/>
            </a:ext>
          </a:extLst>
        </xdr:cNvPr>
        <xdr:cNvSpPr>
          <a:spLocks noGrp="1"/>
        </xdr:cNvSpPr>
      </xdr:nvSpPr>
      <xdr:spPr>
        <a:xfrm>
          <a:off x="18859500" y="190500"/>
          <a:ext cx="5740718" cy="17145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3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 ou « résection étendue/résection secondaire ».</a:t>
          </a:r>
        </a:p>
        <a:p>
          <a:endParaRPr/>
        </a:p>
        <a:p>
          <a:r>
            <a:t>Ces cas ne sont pas pris en compte dans le numérateur de l’indicateur n° 20a « Proportion de chirurgies conservatrices du sein parmi toutes les chirurgies pour T3 ».</a:t>
          </a:r>
        </a:p>
      </xdr:txBody>
    </xdr:sp>
    <xdr:clientData/>
  </xdr:twoCellAnchor>
  <xdr:twoCellAnchor editAs="oneCell">
    <xdr:from>
      <xdr:col>32</xdr:col>
      <xdr:colOff>0</xdr:colOff>
      <xdr:row>1</xdr:row>
      <xdr:rowOff>0</xdr:rowOff>
    </xdr:from>
    <xdr:to>
      <xdr:col>39</xdr:col>
      <xdr:colOff>240030</xdr:colOff>
      <xdr:row>9</xdr:row>
      <xdr:rowOff>166686</xdr:rowOff>
    </xdr:to>
    <xdr:sp macro="" textlink="">
      <xdr:nvSpPr>
        <xdr:cNvPr id="6" name="Textfeld 5">
          <a:extLst>
            <a:ext uri="{FF2B5EF4-FFF2-40B4-BE49-F238E27FC236}">
              <a16:creationId xmlns:a16="http://schemas.microsoft.com/office/drawing/2014/main" id="{00000000-0008-0000-0C00-000006000000}"/>
            </a:ext>
          </a:extLst>
        </xdr:cNvPr>
        <xdr:cNvSpPr>
          <a:spLocks noGrp="1"/>
        </xdr:cNvSpPr>
      </xdr:nvSpPr>
      <xdr:spPr>
        <a:xfrm>
          <a:off x="25146000" y="190499"/>
          <a:ext cx="5740718" cy="1690687"/>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4 », « 4a », « 4b », « 4c » ou « 4d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 ou « résection étendue/résection secondaire ».</a:t>
          </a:r>
        </a:p>
        <a:p>
          <a:endParaRPr/>
        </a:p>
        <a:p>
          <a:r>
            <a:t>Ces cas ne sont pas pris en compte dans le numérateur de l’indicateur n° 20a « Proportion de chirurgies conservatrices du sein parmi toutes les chirurgies pour T4 ».</a:t>
          </a:r>
        </a:p>
      </xdr:txBody>
    </xdr:sp>
    <xdr:clientData/>
  </xdr:twoCellAnchor>
  <xdr:twoCellAnchor editAs="oneCell">
    <xdr:from>
      <xdr:col>40</xdr:col>
      <xdr:colOff>0</xdr:colOff>
      <xdr:row>1</xdr:row>
      <xdr:rowOff>0</xdr:rowOff>
    </xdr:from>
    <xdr:to>
      <xdr:col>47</xdr:col>
      <xdr:colOff>240030</xdr:colOff>
      <xdr:row>10</xdr:row>
      <xdr:rowOff>0</xdr:rowOff>
    </xdr:to>
    <xdr:sp macro="" textlink="">
      <xdr:nvSpPr>
        <xdr:cNvPr id="7" name="Textfeld 6">
          <a:extLst>
            <a:ext uri="{FF2B5EF4-FFF2-40B4-BE49-F238E27FC236}">
              <a16:creationId xmlns:a16="http://schemas.microsoft.com/office/drawing/2014/main" id="{00000000-0008-0000-0C00-000007000000}"/>
            </a:ext>
          </a:extLst>
        </xdr:cNvPr>
        <xdr:cNvSpPr>
          <a:spLocks noGrp="1"/>
        </xdr:cNvSpPr>
      </xdr:nvSpPr>
      <xdr:spPr>
        <a:xfrm>
          <a:off x="31432500" y="190500"/>
          <a:ext cx="5740718" cy="17145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x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 ou « résection étendue/résection secondaire ».</a:t>
          </a:r>
        </a:p>
        <a:p>
          <a:endParaRPr/>
        </a:p>
        <a:p>
          <a:r>
            <a:t>Ces cas ne sont pas pris en compte dans le numérateur de l’indicateur n° 20a « Proportion de chirurgies conservatrices du sein parmi toutes les chirurgies pour TX ».</a:t>
          </a:r>
        </a:p>
      </xdr:txBody>
    </xdr:sp>
    <xdr:clientData/>
  </xdr:twoCellAnchor>
  <xdr:twoCellAnchor editAs="oneCell">
    <xdr:from>
      <xdr:col>48</xdr:col>
      <xdr:colOff>0</xdr:colOff>
      <xdr:row>1</xdr:row>
      <xdr:rowOff>0</xdr:rowOff>
    </xdr:from>
    <xdr:to>
      <xdr:col>55</xdr:col>
      <xdr:colOff>240030</xdr:colOff>
      <xdr:row>9</xdr:row>
      <xdr:rowOff>166686</xdr:rowOff>
    </xdr:to>
    <xdr:sp macro="" textlink="">
      <xdr:nvSpPr>
        <xdr:cNvPr id="8" name="Textfeld 7">
          <a:extLst>
            <a:ext uri="{FF2B5EF4-FFF2-40B4-BE49-F238E27FC236}">
              <a16:creationId xmlns:a16="http://schemas.microsoft.com/office/drawing/2014/main" id="{00000000-0008-0000-0C00-000008000000}"/>
            </a:ext>
          </a:extLst>
        </xdr:cNvPr>
        <xdr:cNvSpPr>
          <a:spLocks noGrp="1"/>
        </xdr:cNvSpPr>
      </xdr:nvSpPr>
      <xdr:spPr>
        <a:xfrm>
          <a:off x="37719000" y="190499"/>
          <a:ext cx="5740718" cy="1690687"/>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0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 ou « résection étendue/résection secondaire ».</a:t>
          </a:r>
        </a:p>
        <a:p>
          <a:endParaRPr/>
        </a:p>
        <a:p>
          <a:r>
            <a:t>Ces cas ne sont pas pris en compte dans le numérateur de l’indicateur n° 20a « Proportion de chirurgies conservatrices du sein parmi toutes les chirurgies pour T0 ».</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200978</xdr:colOff>
      <xdr:row>9</xdr:row>
      <xdr:rowOff>171449</xdr:rowOff>
    </xdr:to>
    <xdr:sp macro="" textlink="">
      <xdr:nvSpPr>
        <xdr:cNvPr id="2" name="Textfeld 1">
          <a:extLst>
            <a:ext uri="{FF2B5EF4-FFF2-40B4-BE49-F238E27FC236}">
              <a16:creationId xmlns:a16="http://schemas.microsoft.com/office/drawing/2014/main" id="{00000000-0008-0000-0D00-000002000000}"/>
            </a:ext>
          </a:extLst>
        </xdr:cNvPr>
        <xdr:cNvSpPr>
          <a:spLocks noGrp="1"/>
        </xdr:cNvSpPr>
      </xdr:nvSpPr>
      <xdr:spPr>
        <a:xfrm>
          <a:off x="0" y="180975"/>
          <a:ext cx="5735003" cy="1619249"/>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aucun des champs [1093] « E08 : type de la première chirurgie oncologique du sein », [1120] « F08 : type de la deuxième chirurgie oncologique du sein » ou [1135] « F40 : type de la troisième chirurgie oncologique du sein » n’est renseigné par « mastectomie sans reconstruction simultanée » ou « mastectomie avec reconstruction ».</a:t>
          </a:r>
        </a:p>
        <a:p>
          <a:endParaRPr/>
        </a:p>
        <a:p>
          <a:r>
            <a:t>Ces cas ne sont pas pris en compte dans le numérateur de l’indicateur n° 20b « Proportion de mastectomies parmi tous les cas opérés ».</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206693</xdr:colOff>
      <xdr:row>10</xdr:row>
      <xdr:rowOff>171450</xdr:rowOff>
    </xdr:to>
    <xdr:sp macro="" textlink="">
      <xdr:nvSpPr>
        <xdr:cNvPr id="2" name="Textfeld 1">
          <a:extLst>
            <a:ext uri="{FF2B5EF4-FFF2-40B4-BE49-F238E27FC236}">
              <a16:creationId xmlns:a16="http://schemas.microsoft.com/office/drawing/2014/main" id="{00000000-0008-0000-0E00-000002000000}"/>
            </a:ext>
          </a:extLst>
        </xdr:cNvPr>
        <xdr:cNvSpPr>
          <a:spLocks noGrp="1"/>
        </xdr:cNvSpPr>
      </xdr:nvSpPr>
      <xdr:spPr>
        <a:xfrm>
          <a:off x="0" y="180975"/>
          <a:ext cx="5740718" cy="1800225"/>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les cas de DCIS ou de carcinome in situ opérés par chirurgie conservatrice pour lesquels une procédure ganglionnaire a été réalisée : procédure du ganglion sentinelle réussie ou infructueuse, ou chirurgie axillaire.</a:t>
          </a:r>
        </a:p>
        <a:p>
          <a:endParaRPr/>
        </a:p>
        <a:p>
          <a:r>
            <a:t>Ces cas sont comptés dans le numérateur de l’indicateur n° 21 et constituent les cas à contrôler, car l’objectif est strictement inférieur à 5 %.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tudien2" displayName="Studien2" ref="A1:H11">
  <autoFilter ref="A1:H11" xr:uid="{00000000-0009-0000-0100-000001000000}"/>
  <tableColumns count="8">
    <tableColumn id="1" xr3:uid="{00000000-0010-0000-0000-000001000000}" name="Désignation"/>
    <tableColumn id="2" xr3:uid="{00000000-0010-0000-0000-000002000000}" name="Type d'étude (interventionnelle ou autre)"/>
    <tableColumn id="3" xr3:uid="{00000000-0010-0000-0000-000003000000}" name="Titre"/>
    <tableColumn id="4" xr3:uid="{00000000-0010-0000-0000-000004000000}" name="Date du vote sur l'éthique"/>
    <tableColumn id="5" xr3:uid="{00000000-0010-0000-0000-000005000000}" name="Statut"/>
    <tableColumn id="6" xr3:uid="{00000000-0010-0000-0000-000006000000}" name="Nombre de patients"/>
    <tableColumn id="7" xr3:uid="{00000000-0010-0000-0000-000007000000}" name="Protocole"/>
    <tableColumn id="8" xr3:uid="{00000000-0010-0000-0000-000008000000}" name="interventionnell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FiltersettingsReferenziert" displayName="FiltersettingsReferenziert" ref="A3:K68" totalsRowShown="0">
  <tableColumns count="11">
    <tableColumn id="1" xr3:uid="{00000000-0010-0000-0100-000001000000}" name="Domaine"/>
    <tableColumn id="2" xr3:uid="{00000000-0010-0000-0100-000002000000}" name="KPI"/>
    <tableColumn id="3" xr3:uid="{00000000-0010-0000-0100-000003000000}" name="Indicateur / contexte"/>
    <tableColumn id="4" xr3:uid="{00000000-0010-0000-0100-000004000000}" name="Rôle"/>
    <tableColumn id="5" xr3:uid="{00000000-0010-0000-0100-000005000000}" name="FilterSetting_ID"/>
    <tableColumn id="6" xr3:uid="{00000000-0010-0000-0100-000006000000}" name="Nom / description (CSV)"/>
    <tableColumn id="7" xr3:uid="{00000000-0010-0000-0100-000007000000}" name="Sortie / champ"/>
    <tableColumn id="8" xr3:uid="{00000000-0010-0000-0100-000008000000}" name="Période"/>
    <tableColumn id="9" xr3:uid="{00000000-0010-0000-0100-000009000000}" name="Champs de filtre"/>
    <tableColumn id="10" xr3:uid="{00000000-0010-0000-0100-00000A000000}" name="Logique du filtre"/>
    <tableColumn id="11" xr3:uid="{00000000-0010-0000-0100-00000B000000}" name="AA_Output / emplacemen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irectives2027" displayName="Directives2027" ref="A6:E11" totalsRowShown="0">
  <tableColumns count="5">
    <tableColumn id="1" xr3:uid="{00000000-0010-0000-0200-000001000000}" name="Indicateur"/>
    <tableColumn id="2" xr3:uid="{00000000-0010-0000-0200-000002000000}" name="Ce qui est compté"/>
    <tableColumn id="3" xr3:uid="{00000000-0010-0000-0200-000003000000}" name="Champs à ne pas oublier"/>
    <tableColumn id="4" xr3:uid="{00000000-0010-0000-0200-000004000000}" name="Interprétation / point d’attention"/>
    <tableColumn id="5" xr3:uid="{00000000-0010-0000-0200-000005000000}" name="Type"/>
  </tableColumns>
  <tableStyleInfo name="TableStyleMedium2" showFirstColumn="0" showLastColumn="0" showRowStripes="1" showColumnStripes="0"/>
</table>
</file>

<file path=xl/theme/theme1.xml><?xml version="1.0" encoding="utf-8"?>
<a:theme xmlns:a="http://schemas.openxmlformats.org/drawingml/2006/main" name="Offic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2"/>
  <sheetViews>
    <sheetView tabSelected="1" workbookViewId="0">
      <selection activeCell="C1" sqref="C1"/>
    </sheetView>
  </sheetViews>
  <sheetFormatPr baseColWidth="10" defaultColWidth="11.6640625" defaultRowHeight="13.2" x14ac:dyDescent="0.25"/>
  <cols>
    <col min="1" max="1" width="4" style="2" customWidth="1"/>
    <col min="2" max="2" width="39.33203125" style="4" hidden="1" customWidth="1"/>
    <col min="3" max="3" width="42.33203125" style="4" customWidth="1"/>
    <col min="4" max="4" width="12.44140625" style="1" customWidth="1"/>
    <col min="5" max="5" width="38.33203125" style="4" customWidth="1"/>
    <col min="6" max="6" width="13.33203125" style="4" customWidth="1"/>
    <col min="7" max="7" width="9" style="4" customWidth="1"/>
    <col min="8" max="8" width="9.6640625" style="5" customWidth="1"/>
    <col min="9" max="9" width="14.44140625" style="4" customWidth="1"/>
    <col min="10" max="10" width="53.33203125" style="6" customWidth="1"/>
    <col min="11" max="11" width="47.44140625" style="3" customWidth="1"/>
    <col min="12" max="12" width="15.109375" style="3" customWidth="1"/>
    <col min="13" max="16384" width="11.6640625" style="3"/>
  </cols>
  <sheetData>
    <row r="1" spans="1:12" ht="16.2" customHeight="1" x14ac:dyDescent="0.3">
      <c r="A1" s="243"/>
      <c r="B1" s="244"/>
      <c r="C1" s="16" t="s">
        <v>25</v>
      </c>
      <c r="D1" s="245"/>
      <c r="E1" s="112">
        <f>VALUE('Numéro hôpital'!C2)</f>
        <v>0</v>
      </c>
      <c r="F1" s="244"/>
      <c r="G1" s="244"/>
      <c r="H1" s="246"/>
      <c r="I1" s="244"/>
      <c r="J1" s="246"/>
      <c r="K1" s="246"/>
      <c r="L1" s="51"/>
    </row>
    <row r="2" spans="1:12" ht="5.4" customHeight="1" x14ac:dyDescent="0.25">
      <c r="A2" s="247"/>
      <c r="B2" s="248"/>
      <c r="C2" s="248"/>
      <c r="D2" s="249"/>
      <c r="E2" s="248"/>
      <c r="F2" s="248"/>
      <c r="G2" s="248"/>
      <c r="H2" s="250"/>
      <c r="I2" s="248"/>
      <c r="J2" s="250"/>
      <c r="K2" s="104"/>
      <c r="L2" s="104"/>
    </row>
    <row r="3" spans="1:12" ht="26.4" x14ac:dyDescent="0.25">
      <c r="A3" s="87" t="s">
        <v>0</v>
      </c>
      <c r="B3" s="88" t="s">
        <v>26</v>
      </c>
      <c r="C3" s="88" t="s">
        <v>27</v>
      </c>
      <c r="D3" s="88" t="s">
        <v>28</v>
      </c>
      <c r="E3" s="88" t="s">
        <v>29</v>
      </c>
      <c r="F3" s="88" t="s">
        <v>30</v>
      </c>
      <c r="G3" s="88" t="s">
        <v>31</v>
      </c>
      <c r="H3" s="89" t="s">
        <v>32</v>
      </c>
      <c r="I3" s="88" t="s">
        <v>33</v>
      </c>
      <c r="J3" s="88" t="s">
        <v>34</v>
      </c>
      <c r="K3" s="88" t="s">
        <v>35</v>
      </c>
      <c r="L3" s="90" t="s">
        <v>36</v>
      </c>
    </row>
    <row r="4" spans="1:12" x14ac:dyDescent="0.25">
      <c r="A4" s="509" t="s">
        <v>1</v>
      </c>
      <c r="B4" s="55" t="s">
        <v>37</v>
      </c>
      <c r="C4" s="476" t="s">
        <v>38</v>
      </c>
      <c r="D4" s="26" t="s">
        <v>2</v>
      </c>
      <c r="E4" s="27" t="s">
        <v>39</v>
      </c>
      <c r="F4" s="176" t="s">
        <v>40</v>
      </c>
      <c r="G4" s="177"/>
      <c r="H4" s="251"/>
      <c r="I4" s="252"/>
      <c r="J4" s="10" t="str">
        <f>IF(ISBLANK(F4)=TRUE,"",IF(F4=0,"Veuillez entrer une valeur supérieure à 0",""))</f>
        <v/>
      </c>
      <c r="K4" s="10" t="str">
        <f t="shared" ref="K4:K12" si="0">IF(J4&gt;"","Veuillez fournir une justification","")</f>
        <v/>
      </c>
      <c r="L4" s="103"/>
    </row>
    <row r="5" spans="1:12" ht="26.4" x14ac:dyDescent="0.25">
      <c r="A5" s="493"/>
      <c r="B5" s="55"/>
      <c r="C5" s="477"/>
      <c r="D5" s="28">
        <v>125</v>
      </c>
      <c r="E5" s="29" t="s">
        <v>41</v>
      </c>
      <c r="F5" s="178" t="s">
        <v>42</v>
      </c>
      <c r="G5" s="179"/>
      <c r="H5" s="253"/>
      <c r="I5" s="254"/>
      <c r="J5" s="10" t="str">
        <f>IF(F5&gt;0,IF(F5&lt;D5,"Valeur minimale non atteinte",""),"")</f>
        <v/>
      </c>
      <c r="K5" s="10"/>
      <c r="L5" s="103"/>
    </row>
    <row r="6" spans="1:12" x14ac:dyDescent="0.25">
      <c r="A6" s="493"/>
      <c r="B6" s="55"/>
      <c r="C6" s="477"/>
      <c r="D6" s="28" t="s">
        <v>2</v>
      </c>
      <c r="E6" s="29" t="s">
        <v>43</v>
      </c>
      <c r="F6" s="178" t="s">
        <v>44</v>
      </c>
      <c r="G6" s="180" t="str">
        <f>IF(ISBLANK(F5)=TRUE,"",F5)</f>
        <v>AA_Output:FilterSetting_ID=9028;Field=Total</v>
      </c>
      <c r="H6" s="255" t="e">
        <f>IF(ISBLANK(F6),"",F6/G6)</f>
        <v>#VALUE!</v>
      </c>
      <c r="I6" s="254"/>
      <c r="J6" s="10"/>
      <c r="K6" s="10"/>
      <c r="L6" s="103"/>
    </row>
    <row r="7" spans="1:12" ht="10.8" customHeight="1" x14ac:dyDescent="0.25">
      <c r="A7" s="493"/>
      <c r="B7" s="55"/>
      <c r="C7" s="477"/>
      <c r="D7" s="30" t="s">
        <v>2</v>
      </c>
      <c r="E7" s="31" t="s">
        <v>45</v>
      </c>
      <c r="F7" s="181" t="s">
        <v>46</v>
      </c>
      <c r="G7" s="182" t="str">
        <f>IF(ISBLANK(F5)=TRUE,"",F5)</f>
        <v>AA_Output:FilterSetting_ID=9028;Field=Total</v>
      </c>
      <c r="H7" s="255" t="e">
        <f>IF(ISBLANK(F7),"",F7/G7)</f>
        <v>#VALUE!</v>
      </c>
      <c r="I7" s="256"/>
      <c r="J7" s="10"/>
      <c r="K7" s="11" t="str">
        <f t="shared" si="0"/>
        <v/>
      </c>
      <c r="L7" s="103"/>
    </row>
    <row r="8" spans="1:12" ht="10.8" customHeight="1" x14ac:dyDescent="0.25">
      <c r="A8" s="494"/>
      <c r="B8" s="55"/>
      <c r="C8" s="478"/>
      <c r="D8" s="257" t="s">
        <v>2</v>
      </c>
      <c r="E8" s="258" t="s">
        <v>47</v>
      </c>
      <c r="F8" s="183" t="e">
        <f>IF(F5=0,0,F5-F7)</f>
        <v>#VALUE!</v>
      </c>
      <c r="G8" s="182" t="str">
        <f>IF(ISBLANK(F5)=TRUE,"",F5)</f>
        <v>AA_Output:FilterSetting_ID=9028;Field=Total</v>
      </c>
      <c r="H8" s="255" t="e">
        <f>IF(F8=0,"",F8/G8)</f>
        <v>#VALUE!</v>
      </c>
      <c r="I8" s="259"/>
      <c r="J8" s="108"/>
      <c r="K8" s="108" t="str">
        <f t="shared" si="0"/>
        <v/>
      </c>
      <c r="L8" s="103"/>
    </row>
    <row r="9" spans="1:12" ht="39.6" x14ac:dyDescent="0.25">
      <c r="A9" s="56" t="s">
        <v>3</v>
      </c>
      <c r="B9" s="57" t="s">
        <v>48</v>
      </c>
      <c r="C9" s="57" t="s">
        <v>49</v>
      </c>
      <c r="D9" s="52" t="s">
        <v>2</v>
      </c>
      <c r="E9" s="39" t="s">
        <v>50</v>
      </c>
      <c r="F9" s="184" t="s">
        <v>51</v>
      </c>
      <c r="G9" s="185" t="e">
        <f>IF(F5*F9=0,"",F5)</f>
        <v>#VALUE!</v>
      </c>
      <c r="H9" s="21" t="e">
        <f>IF(ISBLANK(F9),"",F9/G9)</f>
        <v>#VALUE!</v>
      </c>
      <c r="I9" s="260"/>
      <c r="J9" s="63"/>
      <c r="K9" s="85"/>
      <c r="L9" s="103"/>
    </row>
    <row r="10" spans="1:12" ht="10.8" customHeight="1" x14ac:dyDescent="0.25">
      <c r="A10" s="493">
        <v>2</v>
      </c>
      <c r="B10" s="477"/>
      <c r="C10" s="477" t="s">
        <v>52</v>
      </c>
      <c r="D10" s="442">
        <v>30</v>
      </c>
      <c r="E10" s="440" t="s">
        <v>53</v>
      </c>
      <c r="F10" s="261" t="str">
        <f>IF('Nombre interventions MEC'!C4="","",'Nombre interventions MEC'!E4)</f>
        <v/>
      </c>
      <c r="G10" s="253"/>
      <c r="H10" s="253"/>
      <c r="I10" s="261" t="str">
        <f>IF('Nombre interventions MEC'!C4="","",'Nombre interventions MEC'!C4)</f>
        <v/>
      </c>
      <c r="J10" s="10" t="str">
        <f>IF(_xlfn.NUMBERVALUE(F10)&gt;0,IF(_xlfn.NUMBERVALUE(F10)&lt;$D$10,"Valeur minimale non atteinte",""),"")</f>
        <v/>
      </c>
      <c r="K10" s="10" t="str">
        <f t="shared" si="0"/>
        <v/>
      </c>
      <c r="L10" s="103"/>
    </row>
    <row r="11" spans="1:12" ht="10.8" customHeight="1" x14ac:dyDescent="0.25">
      <c r="A11" s="493"/>
      <c r="B11" s="477"/>
      <c r="C11" s="477"/>
      <c r="D11" s="442"/>
      <c r="E11" s="440"/>
      <c r="F11" s="261" t="str">
        <f>IF('Nombre interventions MEC'!C5="","",'Nombre interventions MEC'!E5)</f>
        <v/>
      </c>
      <c r="G11" s="262"/>
      <c r="H11" s="262"/>
      <c r="I11" s="263" t="str">
        <f>IF('Nombre interventions MEC'!C5="","",'Nombre interventions MEC'!C5)</f>
        <v/>
      </c>
      <c r="J11" s="10" t="str">
        <f t="shared" ref="J11:J18" si="1">IF(_xlfn.NUMBERVALUE(F11)&gt;0,IF(_xlfn.NUMBERVALUE(F11)&lt;$D$10,"Valeur minimale non atteinte",""),"")</f>
        <v/>
      </c>
      <c r="K11" s="11" t="str">
        <f t="shared" si="0"/>
        <v/>
      </c>
      <c r="L11" s="103"/>
    </row>
    <row r="12" spans="1:12" ht="10.8" customHeight="1" x14ac:dyDescent="0.25">
      <c r="A12" s="493"/>
      <c r="B12" s="477"/>
      <c r="C12" s="477"/>
      <c r="D12" s="442"/>
      <c r="E12" s="440"/>
      <c r="F12" s="261" t="str">
        <f>IF('Nombre interventions MEC'!C6="","",'Nombre interventions MEC'!E6)</f>
        <v/>
      </c>
      <c r="G12" s="262"/>
      <c r="H12" s="262"/>
      <c r="I12" s="263" t="str">
        <f>IF('Nombre interventions MEC'!C6="","",'Nombre interventions MEC'!C6)</f>
        <v/>
      </c>
      <c r="J12" s="10" t="str">
        <f t="shared" si="1"/>
        <v/>
      </c>
      <c r="K12" s="11" t="str">
        <f t="shared" si="0"/>
        <v/>
      </c>
      <c r="L12" s="103"/>
    </row>
    <row r="13" spans="1:12" ht="10.8" customHeight="1" x14ac:dyDescent="0.25">
      <c r="A13" s="493"/>
      <c r="B13" s="477"/>
      <c r="C13" s="477"/>
      <c r="D13" s="442"/>
      <c r="E13" s="440"/>
      <c r="F13" s="261" t="str">
        <f>IF('Nombre interventions MEC'!C7="","",'Nombre interventions MEC'!E7)</f>
        <v/>
      </c>
      <c r="G13" s="262"/>
      <c r="H13" s="262"/>
      <c r="I13" s="263" t="str">
        <f>IF('Nombre interventions MEC'!C7="","",'Nombre interventions MEC'!C7)</f>
        <v/>
      </c>
      <c r="J13" s="10" t="str">
        <f t="shared" si="1"/>
        <v/>
      </c>
      <c r="K13" s="11" t="str">
        <f t="shared" ref="K13:K56" si="2">IF(J13&gt;"","Veuillez fournir une justification","")</f>
        <v/>
      </c>
      <c r="L13" s="103"/>
    </row>
    <row r="14" spans="1:12" ht="10.8" customHeight="1" x14ac:dyDescent="0.25">
      <c r="A14" s="493"/>
      <c r="B14" s="477"/>
      <c r="C14" s="477"/>
      <c r="D14" s="442"/>
      <c r="E14" s="440"/>
      <c r="F14" s="261" t="str">
        <f>IF('Nombre interventions MEC'!C8="","",'Nombre interventions MEC'!E8)</f>
        <v/>
      </c>
      <c r="G14" s="262"/>
      <c r="H14" s="262"/>
      <c r="I14" s="263" t="str">
        <f>IF('Nombre interventions MEC'!C8="","",'Nombre interventions MEC'!C8)</f>
        <v/>
      </c>
      <c r="J14" s="10" t="str">
        <f t="shared" si="1"/>
        <v/>
      </c>
      <c r="K14" s="11" t="str">
        <f t="shared" si="2"/>
        <v/>
      </c>
      <c r="L14" s="103"/>
    </row>
    <row r="15" spans="1:12" ht="10.8" customHeight="1" x14ac:dyDescent="0.25">
      <c r="A15" s="493"/>
      <c r="B15" s="477"/>
      <c r="C15" s="477"/>
      <c r="D15" s="442"/>
      <c r="E15" s="440"/>
      <c r="F15" s="261" t="str">
        <f>IF('Nombre interventions MEC'!C9="","",'Nombre interventions MEC'!E9)</f>
        <v/>
      </c>
      <c r="G15" s="262"/>
      <c r="H15" s="262"/>
      <c r="I15" s="263" t="str">
        <f>IF('Nombre interventions MEC'!C9="","",'Nombre interventions MEC'!C9)</f>
        <v/>
      </c>
      <c r="J15" s="10" t="str">
        <f t="shared" si="1"/>
        <v/>
      </c>
      <c r="K15" s="11" t="str">
        <f t="shared" si="2"/>
        <v/>
      </c>
      <c r="L15" s="103"/>
    </row>
    <row r="16" spans="1:12" ht="10.8" customHeight="1" x14ac:dyDescent="0.25">
      <c r="A16" s="493"/>
      <c r="B16" s="43"/>
      <c r="C16" s="477"/>
      <c r="D16" s="442"/>
      <c r="E16" s="440"/>
      <c r="F16" s="261" t="str">
        <f>IF('Nombre interventions MEC'!C10="","",'Nombre interventions MEC'!E10)</f>
        <v/>
      </c>
      <c r="G16" s="262"/>
      <c r="H16" s="262"/>
      <c r="I16" s="263" t="str">
        <f>IF('Nombre interventions MEC'!C10="","",'Nombre interventions MEC'!C10)</f>
        <v/>
      </c>
      <c r="J16" s="10" t="str">
        <f t="shared" si="1"/>
        <v/>
      </c>
      <c r="K16" s="11" t="str">
        <f t="shared" si="2"/>
        <v/>
      </c>
      <c r="L16" s="103"/>
    </row>
    <row r="17" spans="1:12" ht="10.8" customHeight="1" x14ac:dyDescent="0.25">
      <c r="A17" s="493"/>
      <c r="B17" s="43"/>
      <c r="C17" s="477"/>
      <c r="D17" s="442"/>
      <c r="E17" s="440"/>
      <c r="F17" s="261" t="str">
        <f>IF('Nombre interventions MEC'!C11="","",'Nombre interventions MEC'!E11)</f>
        <v/>
      </c>
      <c r="G17" s="262"/>
      <c r="H17" s="262"/>
      <c r="I17" s="263" t="str">
        <f>IF('Nombre interventions MEC'!C11="","",'Nombre interventions MEC'!C11)</f>
        <v/>
      </c>
      <c r="J17" s="10" t="str">
        <f t="shared" si="1"/>
        <v/>
      </c>
      <c r="K17" s="11" t="str">
        <f t="shared" si="2"/>
        <v/>
      </c>
      <c r="L17" s="103"/>
    </row>
    <row r="18" spans="1:12" ht="10.8" customHeight="1" x14ac:dyDescent="0.25">
      <c r="A18" s="493"/>
      <c r="B18" s="43"/>
      <c r="C18" s="477"/>
      <c r="D18" s="443"/>
      <c r="E18" s="441"/>
      <c r="F18" s="261" t="str">
        <f>IF('Nombre interventions MEC'!C12="","",'Nombre interventions MEC'!E12)</f>
        <v/>
      </c>
      <c r="G18" s="262"/>
      <c r="H18" s="262"/>
      <c r="I18" s="263" t="str">
        <f>IF('Nombre interventions MEC'!C12="","",'Nombre interventions MEC'!C12)</f>
        <v/>
      </c>
      <c r="J18" s="10" t="str">
        <f t="shared" si="1"/>
        <v/>
      </c>
      <c r="K18" s="11" t="str">
        <f t="shared" si="2"/>
        <v/>
      </c>
      <c r="L18" s="103"/>
    </row>
    <row r="19" spans="1:12" ht="34.5" customHeight="1" x14ac:dyDescent="0.25">
      <c r="A19" s="494"/>
      <c r="B19" s="99"/>
      <c r="C19" s="478"/>
      <c r="D19" s="264" t="s">
        <v>2</v>
      </c>
      <c r="E19" s="109" t="s">
        <v>54</v>
      </c>
      <c r="F19" s="110" t="str">
        <f>IFERROR(VLOOKUP("Total",'Nombre interventions MEC'!D:F,2,0),"")</f>
        <v/>
      </c>
      <c r="G19" s="265"/>
      <c r="H19" s="265"/>
      <c r="I19" s="266"/>
      <c r="J19" s="108"/>
      <c r="K19" s="108" t="str">
        <f>IF(J19&gt;"","Veuillez fournir une justification (l'écart peut s'expliquer par une méthode de comptage différente (1b = première consultation, 2 = date de l'opération))","")</f>
        <v/>
      </c>
      <c r="L19" s="267"/>
    </row>
    <row r="20" spans="1:12" ht="10.8" customHeight="1" x14ac:dyDescent="0.25">
      <c r="A20" s="495">
        <v>3</v>
      </c>
      <c r="B20" s="485" t="s">
        <v>55</v>
      </c>
      <c r="C20" s="485" t="s">
        <v>56</v>
      </c>
      <c r="D20" s="268">
        <v>30</v>
      </c>
      <c r="E20" s="41" t="s">
        <v>57</v>
      </c>
      <c r="F20" s="269"/>
      <c r="G20" s="270"/>
      <c r="H20" s="270"/>
      <c r="I20" s="271"/>
      <c r="J20" s="204" t="str">
        <f>IF(F20&gt;0,IF(F20&lt;D20,"Valeur minimale non atteinte",""),"")</f>
        <v/>
      </c>
      <c r="K20" s="10" t="str">
        <f t="shared" si="2"/>
        <v/>
      </c>
      <c r="L20" s="272"/>
    </row>
    <row r="21" spans="1:12" ht="10.8" customHeight="1" x14ac:dyDescent="0.25">
      <c r="A21" s="496"/>
      <c r="B21" s="451"/>
      <c r="C21" s="451"/>
      <c r="D21" s="447">
        <v>30</v>
      </c>
      <c r="E21" s="498" t="s">
        <v>58</v>
      </c>
      <c r="F21" s="274"/>
      <c r="G21" s="101"/>
      <c r="H21" s="101"/>
      <c r="I21" s="59"/>
      <c r="J21" s="11" t="str">
        <f>IF(F21&gt;0,IF(F21&lt;D21,"Valeur minimale non atteinte",""),"")</f>
        <v/>
      </c>
      <c r="K21" s="11" t="str">
        <f t="shared" si="2"/>
        <v/>
      </c>
      <c r="L21" s="103"/>
    </row>
    <row r="22" spans="1:12" ht="10.8" customHeight="1" x14ac:dyDescent="0.25">
      <c r="A22" s="496"/>
      <c r="B22" s="451"/>
      <c r="C22" s="451"/>
      <c r="D22" s="448"/>
      <c r="E22" s="499"/>
      <c r="F22" s="274"/>
      <c r="G22" s="101"/>
      <c r="H22" s="101"/>
      <c r="I22" s="59"/>
      <c r="J22" s="11" t="str">
        <f>IF(F22&gt;0,IF(F22&lt;D21,"Valeur minimale non atteinte",""),"")</f>
        <v/>
      </c>
      <c r="K22" s="11" t="str">
        <f t="shared" si="2"/>
        <v/>
      </c>
      <c r="L22" s="103"/>
    </row>
    <row r="23" spans="1:12" ht="10.8" customHeight="1" x14ac:dyDescent="0.25">
      <c r="A23" s="496"/>
      <c r="B23" s="451"/>
      <c r="C23" s="451"/>
      <c r="D23" s="448"/>
      <c r="E23" s="499"/>
      <c r="F23" s="274"/>
      <c r="G23" s="101"/>
      <c r="H23" s="101"/>
      <c r="I23" s="59"/>
      <c r="J23" s="11" t="str">
        <f>IF(F23&gt;0,IF(F23&lt;D21,"Valeur minimale non atteinte",""),"")</f>
        <v/>
      </c>
      <c r="K23" s="11" t="str">
        <f t="shared" ref="K23:K24" si="3">IF(J23&gt;"","Veuillez fournir une justification","")</f>
        <v/>
      </c>
      <c r="L23" s="103"/>
    </row>
    <row r="24" spans="1:12" ht="10.8" customHeight="1" x14ac:dyDescent="0.25">
      <c r="A24" s="496"/>
      <c r="B24" s="451"/>
      <c r="C24" s="451"/>
      <c r="D24" s="453"/>
      <c r="E24" s="500"/>
      <c r="F24" s="274"/>
      <c r="G24" s="101"/>
      <c r="H24" s="101"/>
      <c r="I24" s="59"/>
      <c r="J24" s="11" t="str">
        <f>IF(F24&gt;0,IF(F24&lt;D21,"Valeur minimale non atteinte",""),"")</f>
        <v/>
      </c>
      <c r="K24" s="11" t="str">
        <f t="shared" si="3"/>
        <v/>
      </c>
      <c r="L24" s="103"/>
    </row>
    <row r="25" spans="1:12" s="104" customFormat="1" ht="10.8" customHeight="1" x14ac:dyDescent="0.25">
      <c r="A25" s="496"/>
      <c r="B25" s="451"/>
      <c r="C25" s="451"/>
      <c r="D25" s="501">
        <v>30</v>
      </c>
      <c r="E25" s="498" t="s">
        <v>59</v>
      </c>
      <c r="F25" s="100"/>
      <c r="G25" s="101"/>
      <c r="H25" s="101"/>
      <c r="I25" s="102"/>
      <c r="J25" s="11" t="str">
        <f>IF(F25&gt;0,IF(F25&lt;D25,"Valeur minimale non atteinte",""),"")</f>
        <v/>
      </c>
      <c r="K25" s="11" t="str">
        <f t="shared" ref="K25" si="4">IF(J25&gt;"","Veuillez fournir une justification","")</f>
        <v/>
      </c>
      <c r="L25" s="103"/>
    </row>
    <row r="26" spans="1:12" s="104" customFormat="1" ht="10.8" customHeight="1" x14ac:dyDescent="0.25">
      <c r="A26" s="496"/>
      <c r="B26" s="451"/>
      <c r="C26" s="451"/>
      <c r="D26" s="502"/>
      <c r="E26" s="499"/>
      <c r="F26" s="100"/>
      <c r="G26" s="101"/>
      <c r="H26" s="101"/>
      <c r="I26" s="105"/>
      <c r="J26" s="11" t="str">
        <f>IF(F26&gt;0,IF(F26&lt;D25,"Valeur minimale non atteinte",""),"")</f>
        <v/>
      </c>
      <c r="K26" s="11" t="str">
        <f>IF(J26&gt;"","Veuillez fournir une justification","")</f>
        <v/>
      </c>
      <c r="L26" s="103"/>
    </row>
    <row r="27" spans="1:12" s="104" customFormat="1" ht="10.8" customHeight="1" x14ac:dyDescent="0.25">
      <c r="A27" s="496"/>
      <c r="B27" s="451"/>
      <c r="C27" s="451"/>
      <c r="D27" s="502"/>
      <c r="E27" s="499"/>
      <c r="F27" s="100"/>
      <c r="G27" s="101"/>
      <c r="H27" s="101"/>
      <c r="I27" s="105"/>
      <c r="J27" s="11" t="str">
        <f>IF(F27&gt;0,IF(F27&lt;D25,"Valeur minimale non atteinte",""),"")</f>
        <v/>
      </c>
      <c r="K27" s="11" t="str">
        <f>IF(J27&gt;"","Veuillez fournir une justification","")</f>
        <v/>
      </c>
      <c r="L27" s="103"/>
    </row>
    <row r="28" spans="1:12" s="104" customFormat="1" ht="10.8" customHeight="1" x14ac:dyDescent="0.25">
      <c r="A28" s="496"/>
      <c r="B28" s="451"/>
      <c r="C28" s="451"/>
      <c r="D28" s="503"/>
      <c r="E28" s="500"/>
      <c r="F28" s="100"/>
      <c r="G28" s="101"/>
      <c r="H28" s="101"/>
      <c r="I28" s="105"/>
      <c r="J28" s="11" t="str">
        <f>IF(F28&gt;0,IF(F28&lt;D25,"Valeur minimale non atteinte",""),"")</f>
        <v/>
      </c>
      <c r="K28" s="11" t="str">
        <f>IF(J28&gt;"","Veuillez fournir une justification","")</f>
        <v/>
      </c>
      <c r="L28" s="103"/>
    </row>
    <row r="29" spans="1:12" ht="22.2" customHeight="1" x14ac:dyDescent="0.25">
      <c r="A29" s="496"/>
      <c r="B29" s="451"/>
      <c r="C29" s="451"/>
      <c r="D29" s="243">
        <v>10</v>
      </c>
      <c r="E29" s="41" t="s">
        <v>60</v>
      </c>
      <c r="F29" s="269"/>
      <c r="G29" s="253"/>
      <c r="H29" s="253"/>
      <c r="I29" s="271"/>
      <c r="J29" s="10" t="str">
        <f>IF(F29&gt;0,IF(F29&lt;D29,"Valeur minimale non atteinte",""),"")</f>
        <v/>
      </c>
      <c r="K29" s="10" t="str">
        <f t="shared" si="2"/>
        <v/>
      </c>
      <c r="L29" s="103"/>
    </row>
    <row r="30" spans="1:12" ht="10.199999999999999" customHeight="1" x14ac:dyDescent="0.25">
      <c r="A30" s="496"/>
      <c r="B30" s="451"/>
      <c r="C30" s="451"/>
      <c r="D30" s="447">
        <v>10</v>
      </c>
      <c r="E30" s="474" t="s">
        <v>61</v>
      </c>
      <c r="F30" s="274"/>
      <c r="G30" s="275"/>
      <c r="H30" s="275"/>
      <c r="I30" s="59"/>
      <c r="J30" s="11" t="str">
        <f>IF(F30&gt;0,IF(F30&lt;D30,"Valeur minimale non atteinte",""),"")</f>
        <v/>
      </c>
      <c r="K30" s="11" t="str">
        <f t="shared" si="2"/>
        <v/>
      </c>
      <c r="L30" s="103"/>
    </row>
    <row r="31" spans="1:12" x14ac:dyDescent="0.25">
      <c r="A31" s="496"/>
      <c r="B31" s="451"/>
      <c r="C31" s="451"/>
      <c r="D31" s="448"/>
      <c r="E31" s="475"/>
      <c r="F31" s="274"/>
      <c r="G31" s="275"/>
      <c r="H31" s="275"/>
      <c r="I31" s="59"/>
      <c r="J31" s="11" t="str">
        <f>IF(F31&gt;0,IF(F31&lt;D30,"Valeur minimale non atteinte",""),"")</f>
        <v/>
      </c>
      <c r="K31" s="11" t="str">
        <f t="shared" si="2"/>
        <v/>
      </c>
      <c r="L31" s="103"/>
    </row>
    <row r="32" spans="1:12" x14ac:dyDescent="0.25">
      <c r="A32" s="496"/>
      <c r="B32" s="451"/>
      <c r="C32" s="451"/>
      <c r="D32" s="448"/>
      <c r="E32" s="475"/>
      <c r="F32" s="274"/>
      <c r="G32" s="275"/>
      <c r="H32" s="275"/>
      <c r="I32" s="59"/>
      <c r="J32" s="11" t="str">
        <f>IF(F32&gt;0,IF(F32&lt;D30,"Valeur minimale non atteinte",""),"")</f>
        <v/>
      </c>
      <c r="K32" s="11" t="str">
        <f t="shared" ref="K32" si="5">IF(J32&gt;"","Veuillez fournir une justification","")</f>
        <v/>
      </c>
      <c r="L32" s="103"/>
    </row>
    <row r="33" spans="1:12" x14ac:dyDescent="0.25">
      <c r="A33" s="497"/>
      <c r="B33" s="486"/>
      <c r="C33" s="486"/>
      <c r="D33" s="449"/>
      <c r="E33" s="492"/>
      <c r="F33" s="277"/>
      <c r="G33" s="265"/>
      <c r="H33" s="265"/>
      <c r="I33" s="107"/>
      <c r="J33" s="108" t="str">
        <f>IF(F33&gt;0,IF(F33&lt;D30,"Valeur minimale non atteinte",""),"")</f>
        <v/>
      </c>
      <c r="K33" s="108" t="str">
        <f t="shared" si="2"/>
        <v/>
      </c>
      <c r="L33" s="103"/>
    </row>
    <row r="34" spans="1:12" s="214" customFormat="1" ht="39.6" x14ac:dyDescent="0.25">
      <c r="A34" s="218">
        <v>4</v>
      </c>
      <c r="B34" s="207"/>
      <c r="C34" s="217" t="s">
        <v>62</v>
      </c>
      <c r="D34" s="404">
        <v>0.98</v>
      </c>
      <c r="E34" s="219" t="s">
        <v>63</v>
      </c>
      <c r="F34" s="208" t="s">
        <v>64</v>
      </c>
      <c r="G34" s="209" t="s">
        <v>65</v>
      </c>
      <c r="H34" s="210" t="e">
        <f>IF(G34=0,"",F34/G34)</f>
        <v>#VALUE!</v>
      </c>
      <c r="I34" s="211"/>
      <c r="J34" s="212" t="e">
        <f t="shared" ref="J34" si="6">IF(H34="","",IF(H34&lt;=$D$34,"Valeur minimale non atteinte",""))</f>
        <v>#VALUE!</v>
      </c>
      <c r="K34" s="212" t="e">
        <f t="shared" si="2"/>
        <v>#VALUE!</v>
      </c>
      <c r="L34" s="213"/>
    </row>
    <row r="35" spans="1:12" x14ac:dyDescent="0.25">
      <c r="A35" s="510">
        <v>5</v>
      </c>
      <c r="B35" s="461" t="s">
        <v>66</v>
      </c>
      <c r="C35" s="461" t="s">
        <v>67</v>
      </c>
      <c r="D35" s="278" t="s">
        <v>2</v>
      </c>
      <c r="E35" s="106" t="s">
        <v>68</v>
      </c>
      <c r="F35" s="269"/>
      <c r="G35" s="279"/>
      <c r="H35" s="270"/>
      <c r="I35" s="271"/>
      <c r="J35" s="10"/>
      <c r="K35" s="10"/>
      <c r="L35" s="103"/>
    </row>
    <row r="36" spans="1:12" ht="10.8" customHeight="1" x14ac:dyDescent="0.25">
      <c r="A36" s="511"/>
      <c r="B36" s="462"/>
      <c r="C36" s="462"/>
      <c r="D36" s="473">
        <v>250</v>
      </c>
      <c r="E36" s="470" t="s">
        <v>69</v>
      </c>
      <c r="F36" s="269"/>
      <c r="G36" s="280"/>
      <c r="H36" s="281"/>
      <c r="I36" s="59"/>
      <c r="J36" s="11" t="str">
        <f>IF(F36&gt;0,IF(F36&lt;D36,"Valeur minimale non atteinte",""),"")</f>
        <v/>
      </c>
      <c r="K36" s="11" t="str">
        <f t="shared" si="2"/>
        <v/>
      </c>
      <c r="L36" s="103"/>
    </row>
    <row r="37" spans="1:12" ht="10.8" customHeight="1" x14ac:dyDescent="0.25">
      <c r="A37" s="511"/>
      <c r="B37" s="462"/>
      <c r="C37" s="462"/>
      <c r="D37" s="442"/>
      <c r="E37" s="471"/>
      <c r="F37" s="269"/>
      <c r="G37" s="280"/>
      <c r="H37" s="281"/>
      <c r="I37" s="59"/>
      <c r="J37" s="11" t="str">
        <f>IF(F37&gt;0,IF(F37&lt;D36,"Valeur minimale non atteinte",""),"")</f>
        <v/>
      </c>
      <c r="K37" s="11" t="str">
        <f t="shared" si="2"/>
        <v/>
      </c>
      <c r="L37" s="103"/>
    </row>
    <row r="38" spans="1:12" ht="10.8" customHeight="1" x14ac:dyDescent="0.25">
      <c r="A38" s="511"/>
      <c r="B38" s="462"/>
      <c r="C38" s="462"/>
      <c r="D38" s="442"/>
      <c r="E38" s="471"/>
      <c r="F38" s="269"/>
      <c r="G38" s="280"/>
      <c r="H38" s="281"/>
      <c r="I38" s="59"/>
      <c r="J38" s="11" t="str">
        <f>IF(F38&gt;0,IF(F38&lt;D36,"Valeur minimale non atteinte",""),"")</f>
        <v/>
      </c>
      <c r="K38" s="11" t="str">
        <f t="shared" ref="K38:K41" si="7">IF(J38&gt;"","Veuillez fournir une justification","")</f>
        <v/>
      </c>
      <c r="L38" s="103"/>
    </row>
    <row r="39" spans="1:12" ht="10.8" customHeight="1" x14ac:dyDescent="0.25">
      <c r="A39" s="511"/>
      <c r="B39" s="462"/>
      <c r="C39" s="462"/>
      <c r="D39" s="442"/>
      <c r="E39" s="471"/>
      <c r="F39" s="269"/>
      <c r="G39" s="280"/>
      <c r="H39" s="281"/>
      <c r="I39" s="59"/>
      <c r="J39" s="11" t="str">
        <f>IF(F39&gt;0,IF(F39&lt;D36,"Valeur minimale non atteinte",""),"")</f>
        <v/>
      </c>
      <c r="K39" s="11" t="str">
        <f t="shared" si="7"/>
        <v/>
      </c>
      <c r="L39" s="103"/>
    </row>
    <row r="40" spans="1:12" ht="10.8" customHeight="1" x14ac:dyDescent="0.25">
      <c r="A40" s="511"/>
      <c r="B40" s="462"/>
      <c r="C40" s="462"/>
      <c r="D40" s="442"/>
      <c r="E40" s="471"/>
      <c r="F40" s="269"/>
      <c r="G40" s="280"/>
      <c r="H40" s="281"/>
      <c r="I40" s="59"/>
      <c r="J40" s="11" t="str">
        <f>IF(F40&gt;0,IF(F40&lt;D36,"Valeur minimale non atteinte",""),"")</f>
        <v/>
      </c>
      <c r="K40" s="11" t="str">
        <f t="shared" si="7"/>
        <v/>
      </c>
      <c r="L40" s="103"/>
    </row>
    <row r="41" spans="1:12" ht="10.8" customHeight="1" x14ac:dyDescent="0.25">
      <c r="A41" s="511"/>
      <c r="B41" s="462"/>
      <c r="C41" s="462"/>
      <c r="D41" s="442"/>
      <c r="E41" s="471"/>
      <c r="F41" s="269"/>
      <c r="G41" s="280"/>
      <c r="H41" s="281"/>
      <c r="I41" s="59"/>
      <c r="J41" s="11" t="str">
        <f>IF(F41&gt;0,IF(F41&lt;D36,"Valeur minimale non atteinte",""),"")</f>
        <v/>
      </c>
      <c r="K41" s="11" t="str">
        <f t="shared" si="7"/>
        <v/>
      </c>
      <c r="L41" s="103"/>
    </row>
    <row r="42" spans="1:12" ht="10.8" customHeight="1" x14ac:dyDescent="0.25">
      <c r="A42" s="511"/>
      <c r="B42" s="462"/>
      <c r="C42" s="462"/>
      <c r="D42" s="442"/>
      <c r="E42" s="471"/>
      <c r="F42" s="269"/>
      <c r="G42" s="280"/>
      <c r="H42" s="281"/>
      <c r="I42" s="59"/>
      <c r="J42" s="11" t="str">
        <f>IF(F42&gt;0,IF(F42&lt;D36,"Valeur minimale non atteinte",""),"")</f>
        <v/>
      </c>
      <c r="K42" s="11" t="str">
        <f t="shared" si="2"/>
        <v/>
      </c>
      <c r="L42" s="103"/>
    </row>
    <row r="43" spans="1:12" ht="10.8" customHeight="1" x14ac:dyDescent="0.25">
      <c r="A43" s="511"/>
      <c r="B43" s="462"/>
      <c r="C43" s="462"/>
      <c r="D43" s="442"/>
      <c r="E43" s="471"/>
      <c r="F43" s="269"/>
      <c r="G43" s="262"/>
      <c r="H43" s="262"/>
      <c r="I43" s="59"/>
      <c r="J43" s="11" t="str">
        <f>IF(F43&gt;0,IF(F43&lt;D36,"Valeur minimale non atteinte",""),"")</f>
        <v/>
      </c>
      <c r="K43" s="11" t="str">
        <f t="shared" si="2"/>
        <v/>
      </c>
      <c r="L43" s="103"/>
    </row>
    <row r="44" spans="1:12" ht="10.8" customHeight="1" x14ac:dyDescent="0.25">
      <c r="A44" s="511"/>
      <c r="B44" s="462"/>
      <c r="C44" s="462"/>
      <c r="D44" s="443"/>
      <c r="E44" s="472"/>
      <c r="F44" s="269"/>
      <c r="G44" s="282"/>
      <c r="H44" s="282"/>
      <c r="I44" s="59"/>
      <c r="J44" s="11" t="str">
        <f>IF(F44&gt;0,IF(F44&lt;D36,"Valeur minimale non atteinte",""),"")</f>
        <v/>
      </c>
      <c r="K44" s="11" t="str">
        <f t="shared" si="2"/>
        <v/>
      </c>
      <c r="L44" s="103"/>
    </row>
    <row r="45" spans="1:12" ht="26.4" x14ac:dyDescent="0.25">
      <c r="A45" s="512"/>
      <c r="B45" s="463"/>
      <c r="C45" s="463"/>
      <c r="D45" s="264" t="s">
        <v>2</v>
      </c>
      <c r="E45" s="109" t="s">
        <v>70</v>
      </c>
      <c r="F45" s="110">
        <f>SUM(F36:F44)</f>
        <v>0</v>
      </c>
      <c r="G45" s="265"/>
      <c r="H45" s="265"/>
      <c r="I45" s="266"/>
      <c r="J45" s="108" t="str">
        <f>IF(F45&gt;0,IF(F45=F35,"","Nombre de lectures par MEC "&amp;IF(F35&lt;F45,"&gt;","&lt;")&amp;" Nombre de lectures pour l'ensemble"),"")</f>
        <v/>
      </c>
      <c r="K45" s="108" t="str">
        <f t="shared" si="2"/>
        <v/>
      </c>
      <c r="L45" s="103"/>
    </row>
    <row r="46" spans="1:12" ht="10.8" customHeight="1" x14ac:dyDescent="0.25">
      <c r="A46" s="487">
        <v>6</v>
      </c>
      <c r="B46" s="485" t="s">
        <v>71</v>
      </c>
      <c r="C46" s="485" t="s">
        <v>72</v>
      </c>
      <c r="D46" s="283" t="s">
        <v>2</v>
      </c>
      <c r="E46" s="54" t="s">
        <v>73</v>
      </c>
      <c r="F46" s="269"/>
      <c r="G46" s="284"/>
      <c r="H46" s="284"/>
      <c r="I46" s="285"/>
      <c r="J46" s="10"/>
      <c r="K46" s="10"/>
      <c r="L46" s="103"/>
    </row>
    <row r="47" spans="1:12" ht="10.8" customHeight="1" x14ac:dyDescent="0.25">
      <c r="A47" s="488"/>
      <c r="B47" s="451"/>
      <c r="C47" s="451"/>
      <c r="D47" s="447">
        <v>125</v>
      </c>
      <c r="E47" s="450" t="s">
        <v>74</v>
      </c>
      <c r="F47" s="269"/>
      <c r="G47" s="262"/>
      <c r="H47" s="262"/>
      <c r="I47" s="59"/>
      <c r="J47" s="11" t="str">
        <f>IF(F47&gt;0,IF(F47&lt;D47,"Valeur minimale non atteinte",""),"")</f>
        <v/>
      </c>
      <c r="K47" s="11" t="str">
        <f t="shared" si="2"/>
        <v/>
      </c>
      <c r="L47" s="103"/>
    </row>
    <row r="48" spans="1:12" ht="10.8" customHeight="1" x14ac:dyDescent="0.25">
      <c r="A48" s="488"/>
      <c r="B48" s="451"/>
      <c r="C48" s="451"/>
      <c r="D48" s="448"/>
      <c r="E48" s="451"/>
      <c r="F48" s="269"/>
      <c r="G48" s="262"/>
      <c r="H48" s="262"/>
      <c r="I48" s="59"/>
      <c r="J48" s="11" t="str">
        <f>IF(F48&gt;0,IF(F48&lt;D47,"Valeur minimale non atteinte",""),"")</f>
        <v/>
      </c>
      <c r="K48" s="11" t="str">
        <f t="shared" si="2"/>
        <v/>
      </c>
      <c r="L48" s="103"/>
    </row>
    <row r="49" spans="1:12" ht="10.8" customHeight="1" x14ac:dyDescent="0.25">
      <c r="A49" s="488"/>
      <c r="B49" s="451"/>
      <c r="C49" s="451"/>
      <c r="D49" s="448"/>
      <c r="E49" s="451"/>
      <c r="F49" s="269"/>
      <c r="G49" s="262"/>
      <c r="H49" s="262"/>
      <c r="I49" s="59"/>
      <c r="J49" s="11" t="str">
        <f>IF(F49&gt;0,IF(F49&lt;D47,"Valeur minimale non atteinte",""),"")</f>
        <v/>
      </c>
      <c r="K49" s="11" t="str">
        <f t="shared" ref="K49:K53" si="8">IF(J49&gt;"","Veuillez fournir une justification","")</f>
        <v/>
      </c>
      <c r="L49" s="103"/>
    </row>
    <row r="50" spans="1:12" ht="10.8" customHeight="1" x14ac:dyDescent="0.25">
      <c r="A50" s="488"/>
      <c r="B50" s="451"/>
      <c r="C50" s="451"/>
      <c r="D50" s="448"/>
      <c r="E50" s="451"/>
      <c r="F50" s="269"/>
      <c r="G50" s="262"/>
      <c r="H50" s="262"/>
      <c r="I50" s="59"/>
      <c r="J50" s="11" t="str">
        <f>IF(F50&gt;0,IF(F50&lt;D47,"Valeur minimale non atteinte",""),"")</f>
        <v/>
      </c>
      <c r="K50" s="11" t="str">
        <f t="shared" si="8"/>
        <v/>
      </c>
      <c r="L50" s="103"/>
    </row>
    <row r="51" spans="1:12" ht="10.8" customHeight="1" x14ac:dyDescent="0.25">
      <c r="A51" s="488"/>
      <c r="B51" s="451"/>
      <c r="C51" s="451"/>
      <c r="D51" s="448"/>
      <c r="E51" s="451"/>
      <c r="F51" s="269"/>
      <c r="G51" s="262"/>
      <c r="H51" s="262"/>
      <c r="I51" s="59"/>
      <c r="J51" s="11" t="str">
        <f>IF(F51&gt;0,IF(F51&lt;D47,"Valeur minimale non atteinte",""),"")</f>
        <v/>
      </c>
      <c r="K51" s="11" t="str">
        <f t="shared" si="8"/>
        <v/>
      </c>
      <c r="L51" s="103"/>
    </row>
    <row r="52" spans="1:12" ht="10.8" customHeight="1" x14ac:dyDescent="0.25">
      <c r="A52" s="488"/>
      <c r="B52" s="451"/>
      <c r="C52" s="451"/>
      <c r="D52" s="448"/>
      <c r="E52" s="451"/>
      <c r="F52" s="269"/>
      <c r="G52" s="262"/>
      <c r="H52" s="262"/>
      <c r="I52" s="59"/>
      <c r="J52" s="11" t="str">
        <f>IF(F52&gt;0,IF(F52&lt;D47,"Valeur minimale non atteinte",""),"")</f>
        <v/>
      </c>
      <c r="K52" s="11" t="str">
        <f t="shared" si="8"/>
        <v/>
      </c>
      <c r="L52" s="103"/>
    </row>
    <row r="53" spans="1:12" ht="10.8" customHeight="1" x14ac:dyDescent="0.25">
      <c r="A53" s="488"/>
      <c r="B53" s="451"/>
      <c r="C53" s="451"/>
      <c r="D53" s="448"/>
      <c r="E53" s="451"/>
      <c r="F53" s="269"/>
      <c r="G53" s="262"/>
      <c r="H53" s="262"/>
      <c r="I53" s="59"/>
      <c r="J53" s="11" t="str">
        <f>IF(F53&gt;0,IF(F53&lt;D47,"Valeur minimale non atteinte",""),"")</f>
        <v/>
      </c>
      <c r="K53" s="11" t="str">
        <f t="shared" si="8"/>
        <v/>
      </c>
      <c r="L53" s="103"/>
    </row>
    <row r="54" spans="1:12" ht="10.8" customHeight="1" x14ac:dyDescent="0.25">
      <c r="A54" s="488"/>
      <c r="B54" s="451"/>
      <c r="C54" s="451"/>
      <c r="D54" s="448"/>
      <c r="E54" s="451"/>
      <c r="F54" s="269"/>
      <c r="G54" s="262"/>
      <c r="H54" s="262"/>
      <c r="I54" s="59"/>
      <c r="J54" s="11" t="str">
        <f>IF(F54&gt;0,IF(F54&lt;D47,"Valeur minimale non atteinte",""),"")</f>
        <v/>
      </c>
      <c r="K54" s="11" t="str">
        <f t="shared" si="2"/>
        <v/>
      </c>
      <c r="L54" s="103"/>
    </row>
    <row r="55" spans="1:12" ht="10.8" customHeight="1" x14ac:dyDescent="0.25">
      <c r="A55" s="488"/>
      <c r="B55" s="451"/>
      <c r="C55" s="451"/>
      <c r="D55" s="453"/>
      <c r="E55" s="452"/>
      <c r="F55" s="269"/>
      <c r="G55" s="262"/>
      <c r="H55" s="262"/>
      <c r="I55" s="59"/>
      <c r="J55" s="11" t="str">
        <f>IF(F55&gt;0,IF(F55&lt;D47,"Valeur minimale non atteinte",""),"")</f>
        <v/>
      </c>
      <c r="K55" s="11" t="str">
        <f t="shared" si="2"/>
        <v/>
      </c>
      <c r="L55" s="103"/>
    </row>
    <row r="56" spans="1:12" ht="10.8" customHeight="1" x14ac:dyDescent="0.25">
      <c r="A56" s="488"/>
      <c r="B56" s="451"/>
      <c r="C56" s="451"/>
      <c r="D56" s="286" t="s">
        <v>2</v>
      </c>
      <c r="E56" s="58" t="s">
        <v>70</v>
      </c>
      <c r="F56" s="110">
        <f>SUM(F47:F55)</f>
        <v>0</v>
      </c>
      <c r="G56" s="287"/>
      <c r="H56" s="287"/>
      <c r="I56" s="288"/>
      <c r="J56" s="108" t="str">
        <f>IF(F56&gt;0,IF(F56=F46,"","Nombre de lectures par MEC "&amp;IF(F46&lt;F56,"&gt;","&lt;")&amp;" Nombre de lectures pour l'ensemble"),"")</f>
        <v/>
      </c>
      <c r="K56" s="108" t="str">
        <f t="shared" si="2"/>
        <v/>
      </c>
      <c r="L56" s="103"/>
    </row>
    <row r="57" spans="1:12" ht="39.6" x14ac:dyDescent="0.25">
      <c r="A57" s="513">
        <v>7</v>
      </c>
      <c r="B57" s="461" t="s">
        <v>75</v>
      </c>
      <c r="C57" s="461" t="s">
        <v>76</v>
      </c>
      <c r="D57" s="289">
        <v>30</v>
      </c>
      <c r="E57" s="42" t="s">
        <v>77</v>
      </c>
      <c r="F57" s="269"/>
      <c r="G57" s="284"/>
      <c r="H57" s="284"/>
      <c r="I57" s="290"/>
      <c r="J57" s="10" t="str">
        <f>IF(F57&gt;0,IF(F57&lt;D57,"Valeur minimale non atteinte",""),"")</f>
        <v/>
      </c>
      <c r="K57" s="10" t="str">
        <f t="shared" ref="K57:K61" si="9">IF(J57&gt;"","Veuillez fournir une justification","")</f>
        <v/>
      </c>
      <c r="L57" s="103"/>
    </row>
    <row r="58" spans="1:12" ht="39.6" x14ac:dyDescent="0.25">
      <c r="A58" s="514"/>
      <c r="B58" s="462"/>
      <c r="C58" s="462"/>
      <c r="D58" s="458">
        <v>30</v>
      </c>
      <c r="E58" s="86" t="s">
        <v>78</v>
      </c>
      <c r="F58" s="292"/>
      <c r="G58" s="262"/>
      <c r="H58" s="262"/>
      <c r="I58" s="59"/>
      <c r="J58" s="10" t="str">
        <f>IF(F58&gt;0,IF(F58&lt;D58,"Valeur minimale non atteinte",""),"")</f>
        <v/>
      </c>
      <c r="K58" s="10" t="str">
        <f t="shared" si="9"/>
        <v/>
      </c>
      <c r="L58" s="103"/>
    </row>
    <row r="59" spans="1:12" ht="39.6" x14ac:dyDescent="0.25">
      <c r="A59" s="514"/>
      <c r="B59" s="462"/>
      <c r="C59" s="462"/>
      <c r="D59" s="459"/>
      <c r="E59" s="86" t="s">
        <v>79</v>
      </c>
      <c r="F59" s="292"/>
      <c r="G59" s="262"/>
      <c r="H59" s="262"/>
      <c r="I59" s="59"/>
      <c r="J59" s="10" t="str">
        <f>IF(F59&gt;0,IF(F59&lt;D58,"Valeur minimale non atteinte",""),"")</f>
        <v/>
      </c>
      <c r="K59" s="10" t="str">
        <f t="shared" si="9"/>
        <v/>
      </c>
      <c r="L59" s="103"/>
    </row>
    <row r="60" spans="1:12" ht="39.6" x14ac:dyDescent="0.25">
      <c r="A60" s="514"/>
      <c r="B60" s="462"/>
      <c r="C60" s="462"/>
      <c r="D60" s="459"/>
      <c r="E60" s="86" t="s">
        <v>80</v>
      </c>
      <c r="F60" s="292"/>
      <c r="G60" s="262"/>
      <c r="H60" s="262"/>
      <c r="I60" s="59"/>
      <c r="J60" s="10" t="str">
        <f>IF(F60&gt;0,IF(F60&lt;D58,"Valeur minimale non atteinte",""),"")</f>
        <v/>
      </c>
      <c r="K60" s="10" t="str">
        <f t="shared" si="9"/>
        <v/>
      </c>
      <c r="L60" s="103"/>
    </row>
    <row r="61" spans="1:12" ht="39.6" x14ac:dyDescent="0.25">
      <c r="A61" s="514"/>
      <c r="B61" s="462"/>
      <c r="C61" s="462"/>
      <c r="D61" s="459"/>
      <c r="E61" s="86" t="s">
        <v>81</v>
      </c>
      <c r="F61" s="292"/>
      <c r="G61" s="262"/>
      <c r="H61" s="262"/>
      <c r="I61" s="59"/>
      <c r="J61" s="10" t="str">
        <f>IF(F61&gt;0,IF(F61&lt;D58,"Valeur minimale non atteinte",""),"")</f>
        <v/>
      </c>
      <c r="K61" s="10" t="str">
        <f t="shared" si="9"/>
        <v/>
      </c>
      <c r="L61" s="103"/>
    </row>
    <row r="62" spans="1:12" ht="39.6" x14ac:dyDescent="0.25">
      <c r="A62" s="514"/>
      <c r="B62" s="216"/>
      <c r="C62" s="462"/>
      <c r="D62" s="459"/>
      <c r="E62" s="86" t="s">
        <v>82</v>
      </c>
      <c r="F62" s="292"/>
      <c r="G62" s="262"/>
      <c r="H62" s="262"/>
      <c r="I62" s="59"/>
      <c r="J62" s="10" t="str">
        <f>IF(F62&gt;0,IF(F62&lt;D58,"Valeur minimale non atteinte",""),"")</f>
        <v/>
      </c>
      <c r="K62" s="10" t="str">
        <f t="shared" ref="K62:K65" si="10">IF(J62&gt;"","Veuillez fournir une justification","")</f>
        <v/>
      </c>
      <c r="L62" s="103"/>
    </row>
    <row r="63" spans="1:12" ht="39.6" x14ac:dyDescent="0.25">
      <c r="A63" s="514"/>
      <c r="B63" s="216"/>
      <c r="C63" s="462"/>
      <c r="D63" s="459"/>
      <c r="E63" s="86" t="s">
        <v>83</v>
      </c>
      <c r="F63" s="292"/>
      <c r="G63" s="262"/>
      <c r="H63" s="262"/>
      <c r="I63" s="59"/>
      <c r="J63" s="10" t="str">
        <f>IF(F63&gt;0,IF(F63&lt;D58,"Valeur minimale non atteinte",""),"")</f>
        <v/>
      </c>
      <c r="K63" s="10" t="str">
        <f t="shared" si="10"/>
        <v/>
      </c>
      <c r="L63" s="103"/>
    </row>
    <row r="64" spans="1:12" ht="39.6" x14ac:dyDescent="0.25">
      <c r="A64" s="514"/>
      <c r="B64" s="216"/>
      <c r="C64" s="462"/>
      <c r="D64" s="459"/>
      <c r="E64" s="86" t="s">
        <v>84</v>
      </c>
      <c r="F64" s="292"/>
      <c r="G64" s="262"/>
      <c r="H64" s="262"/>
      <c r="I64" s="59"/>
      <c r="J64" s="10" t="str">
        <f>IF(F64&gt;0,IF(F64&lt;D58,"Valeur minimale non atteinte",""),"")</f>
        <v/>
      </c>
      <c r="K64" s="10" t="str">
        <f t="shared" si="10"/>
        <v/>
      </c>
      <c r="L64" s="103"/>
    </row>
    <row r="65" spans="1:12" ht="39.6" x14ac:dyDescent="0.25">
      <c r="A65" s="514"/>
      <c r="B65" s="216"/>
      <c r="C65" s="462"/>
      <c r="D65" s="460"/>
      <c r="E65" s="86" t="s">
        <v>85</v>
      </c>
      <c r="F65" s="292"/>
      <c r="G65" s="262"/>
      <c r="H65" s="262"/>
      <c r="I65" s="59"/>
      <c r="J65" s="10" t="str">
        <f>IF(F65&gt;0,IF(F65&lt;D58,"Valeur minimale non atteinte",""),"")</f>
        <v/>
      </c>
      <c r="K65" s="10" t="str">
        <f t="shared" si="10"/>
        <v/>
      </c>
      <c r="L65" s="103"/>
    </row>
    <row r="66" spans="1:12" ht="22.2" customHeight="1" x14ac:dyDescent="0.25">
      <c r="A66" s="515"/>
      <c r="B66" s="216"/>
      <c r="C66" s="463"/>
      <c r="D66" s="293" t="s">
        <v>2</v>
      </c>
      <c r="E66" s="294" t="s">
        <v>86</v>
      </c>
      <c r="F66" s="110">
        <f>SUM(F58:F65)</f>
        <v>0</v>
      </c>
      <c r="G66" s="287"/>
      <c r="H66" s="287"/>
      <c r="I66" s="288"/>
      <c r="J66" s="12" t="str">
        <f>IF(F66&gt;0,IF(F66=F57,"","Nombre de lectures par MEC "&amp;IF(F57&lt;F66,"&gt;","&lt;")&amp;" Nombre de lectures pour l'ensemble"),"")</f>
        <v/>
      </c>
      <c r="K66" s="12" t="str">
        <f t="shared" ref="K66" si="11">IF(J66&gt;"","Veuillez fournir une justification","")</f>
        <v/>
      </c>
      <c r="L66" s="103"/>
    </row>
    <row r="67" spans="1:12" ht="31.95" customHeight="1" x14ac:dyDescent="0.25">
      <c r="A67" s="291">
        <v>8</v>
      </c>
      <c r="B67" s="216"/>
      <c r="C67" s="401" t="s">
        <v>87</v>
      </c>
      <c r="D67" s="295"/>
      <c r="E67" s="64"/>
      <c r="F67" s="296"/>
      <c r="G67" s="297"/>
      <c r="H67" s="297"/>
      <c r="I67" s="298"/>
      <c r="J67" s="15"/>
      <c r="K67" s="15"/>
      <c r="L67" s="408" t="s">
        <v>88</v>
      </c>
    </row>
    <row r="68" spans="1:12" ht="10.8" customHeight="1" x14ac:dyDescent="0.25">
      <c r="A68" s="495">
        <v>9</v>
      </c>
      <c r="B68" s="485" t="s">
        <v>89</v>
      </c>
      <c r="C68" s="469" t="s">
        <v>90</v>
      </c>
      <c r="D68" s="283">
        <v>1000</v>
      </c>
      <c r="E68" s="54" t="s">
        <v>91</v>
      </c>
      <c r="F68" s="299"/>
      <c r="G68" s="284"/>
      <c r="H68" s="284"/>
      <c r="I68" s="285"/>
      <c r="J68" s="10" t="str">
        <f>IF(F68&gt;0,IF(F68&lt;D68,"Valeur minimale non atteinte",""),"")</f>
        <v/>
      </c>
      <c r="K68" s="10" t="str">
        <f t="shared" ref="K68:K103" si="12">IF(J68&gt;"","Veuillez fournir une justification","")</f>
        <v/>
      </c>
      <c r="L68" s="103"/>
    </row>
    <row r="69" spans="1:12" ht="10.8" customHeight="1" x14ac:dyDescent="0.25">
      <c r="A69" s="496"/>
      <c r="B69" s="451"/>
      <c r="C69" s="469"/>
      <c r="D69" s="447">
        <v>1000</v>
      </c>
      <c r="E69" s="474" t="s">
        <v>92</v>
      </c>
      <c r="F69" s="269"/>
      <c r="G69" s="262"/>
      <c r="H69" s="262"/>
      <c r="I69" s="59"/>
      <c r="J69" s="11" t="str">
        <f>IF(F69&gt;0,IF(F69&lt;D69,"Valeur minimale non atteinte",""),"")</f>
        <v/>
      </c>
      <c r="K69" s="11" t="str">
        <f t="shared" si="12"/>
        <v/>
      </c>
      <c r="L69" s="103"/>
    </row>
    <row r="70" spans="1:12" ht="10.8" customHeight="1" x14ac:dyDescent="0.25">
      <c r="A70" s="496"/>
      <c r="B70" s="451"/>
      <c r="C70" s="469"/>
      <c r="D70" s="448"/>
      <c r="E70" s="475"/>
      <c r="F70" s="269"/>
      <c r="G70" s="262"/>
      <c r="H70" s="262"/>
      <c r="I70" s="59"/>
      <c r="J70" s="11" t="str">
        <f>IF(F70&gt;0,IF(F70&lt;D69,"Valeur minimale non atteinte",""),"")</f>
        <v/>
      </c>
      <c r="K70" s="11" t="str">
        <f t="shared" ref="K70:K74" si="13">IF(J70&gt;"","Veuillez fournir une justification","")</f>
        <v/>
      </c>
      <c r="L70" s="103"/>
    </row>
    <row r="71" spans="1:12" ht="10.8" customHeight="1" x14ac:dyDescent="0.25">
      <c r="A71" s="496"/>
      <c r="B71" s="451"/>
      <c r="C71" s="469"/>
      <c r="D71" s="448"/>
      <c r="E71" s="475"/>
      <c r="F71" s="269"/>
      <c r="G71" s="262"/>
      <c r="H71" s="262"/>
      <c r="I71" s="59"/>
      <c r="J71" s="11" t="str">
        <f>IF(F71&gt;0,IF(F71&lt;D69,"Valeur minimale non atteinte",""),"")</f>
        <v/>
      </c>
      <c r="K71" s="11" t="str">
        <f t="shared" si="13"/>
        <v/>
      </c>
      <c r="L71" s="103"/>
    </row>
    <row r="72" spans="1:12" ht="10.8" customHeight="1" x14ac:dyDescent="0.25">
      <c r="A72" s="496"/>
      <c r="B72" s="451"/>
      <c r="C72" s="469"/>
      <c r="D72" s="448"/>
      <c r="E72" s="475"/>
      <c r="F72" s="269"/>
      <c r="G72" s="262"/>
      <c r="H72" s="262"/>
      <c r="I72" s="59"/>
      <c r="J72" s="11" t="str">
        <f>IF(F72&gt;0,IF(F72&lt;D69,"Valeur minimale non atteinte",""),"")</f>
        <v/>
      </c>
      <c r="K72" s="11" t="str">
        <f t="shared" si="13"/>
        <v/>
      </c>
      <c r="L72" s="103"/>
    </row>
    <row r="73" spans="1:12" ht="10.8" customHeight="1" x14ac:dyDescent="0.25">
      <c r="A73" s="496"/>
      <c r="B73" s="451"/>
      <c r="C73" s="469"/>
      <c r="D73" s="448"/>
      <c r="E73" s="475"/>
      <c r="F73" s="269"/>
      <c r="G73" s="262"/>
      <c r="H73" s="262"/>
      <c r="I73" s="59"/>
      <c r="J73" s="11" t="str">
        <f>IF(F73&gt;0,IF(F73&lt;D69,"Valeur minimale non atteinte",""),"")</f>
        <v/>
      </c>
      <c r="K73" s="11" t="str">
        <f t="shared" si="13"/>
        <v/>
      </c>
      <c r="L73" s="103"/>
    </row>
    <row r="74" spans="1:12" ht="10.8" customHeight="1" x14ac:dyDescent="0.25">
      <c r="A74" s="496"/>
      <c r="B74" s="451"/>
      <c r="C74" s="469"/>
      <c r="D74" s="448"/>
      <c r="E74" s="475"/>
      <c r="F74" s="269"/>
      <c r="G74" s="262"/>
      <c r="H74" s="262"/>
      <c r="I74" s="59"/>
      <c r="J74" s="11" t="str">
        <f>IF(F74&gt;0,IF(F74&lt;D69,"Valeur minimale non atteinte",""),"")</f>
        <v/>
      </c>
      <c r="K74" s="11" t="str">
        <f t="shared" si="13"/>
        <v/>
      </c>
      <c r="L74" s="103"/>
    </row>
    <row r="75" spans="1:12" ht="22.2" customHeight="1" x14ac:dyDescent="0.25">
      <c r="A75" s="496"/>
      <c r="B75" s="486"/>
      <c r="C75" s="469"/>
      <c r="D75" s="293" t="s">
        <v>2</v>
      </c>
      <c r="E75" s="294" t="s">
        <v>93</v>
      </c>
      <c r="F75" s="110">
        <f>SUM(F69:F74)</f>
        <v>0</v>
      </c>
      <c r="G75" s="287"/>
      <c r="H75" s="287"/>
      <c r="I75" s="288"/>
      <c r="J75" s="108" t="str">
        <f>IF(F75&gt;0,IF(F75=F68,"","Nombre Mx MEC "&amp;IF(F68&lt;F75,"&gt;","&lt;")&amp;" Nombre MX pour l'ensemble"),"")</f>
        <v/>
      </c>
      <c r="K75" s="108" t="str">
        <f t="shared" si="12"/>
        <v/>
      </c>
      <c r="L75" s="103"/>
    </row>
    <row r="76" spans="1:12" ht="75.599999999999994" customHeight="1" x14ac:dyDescent="0.25">
      <c r="A76" s="60">
        <v>10</v>
      </c>
      <c r="B76" s="229"/>
      <c r="C76" s="220" t="s">
        <v>94</v>
      </c>
      <c r="D76" s="62" t="s">
        <v>2</v>
      </c>
      <c r="E76" s="58" t="s">
        <v>95</v>
      </c>
      <c r="F76" s="300"/>
      <c r="G76" s="301"/>
      <c r="H76" s="301"/>
      <c r="I76" s="65"/>
      <c r="J76" s="63"/>
      <c r="K76" s="63"/>
      <c r="L76" s="103"/>
    </row>
    <row r="77" spans="1:12" ht="26.4" x14ac:dyDescent="0.25">
      <c r="A77" s="60">
        <v>11</v>
      </c>
      <c r="B77" s="227"/>
      <c r="C77" s="61" t="s">
        <v>96</v>
      </c>
      <c r="D77" s="111" t="s">
        <v>2</v>
      </c>
      <c r="E77" s="64" t="s">
        <v>96</v>
      </c>
      <c r="F77" s="302"/>
      <c r="G77" s="303"/>
      <c r="H77" s="303"/>
      <c r="I77" s="66"/>
      <c r="J77" s="63"/>
      <c r="K77" s="63"/>
      <c r="L77" s="304"/>
    </row>
    <row r="78" spans="1:12" x14ac:dyDescent="0.25">
      <c r="A78" s="510">
        <v>12</v>
      </c>
      <c r="B78" s="67"/>
      <c r="C78" s="518" t="s">
        <v>97</v>
      </c>
      <c r="D78" s="305">
        <v>100</v>
      </c>
      <c r="E78" s="40" t="s">
        <v>98</v>
      </c>
      <c r="F78" s="300"/>
      <c r="G78" s="301"/>
      <c r="H78" s="301"/>
      <c r="I78" s="306"/>
      <c r="J78" s="11" t="str">
        <f>IF(F78&gt;0,IF(F78&lt;D78,"Valeur minimale non atteinte",""),"")</f>
        <v/>
      </c>
      <c r="K78" s="11" t="str">
        <f t="shared" ref="K78:K84" si="14">IF(J78&gt;"","Veuillez fournir une justification","")</f>
        <v/>
      </c>
      <c r="L78" s="103"/>
    </row>
    <row r="79" spans="1:12" ht="10.8" customHeight="1" x14ac:dyDescent="0.25">
      <c r="A79" s="511"/>
      <c r="B79" s="516"/>
      <c r="C79" s="519"/>
      <c r="D79" s="435">
        <v>30</v>
      </c>
      <c r="E79" s="444" t="s">
        <v>99</v>
      </c>
      <c r="F79" s="269"/>
      <c r="G79" s="297"/>
      <c r="H79" s="297"/>
      <c r="I79" s="59"/>
      <c r="J79" s="11" t="str">
        <f>IF(F79&gt;0,IF(F79&lt;D79,"Valeur minimale non atteinte",""),"")</f>
        <v/>
      </c>
      <c r="K79" s="11" t="str">
        <f>IF(J79&gt;"","Veuillez fournir une justification","")</f>
        <v/>
      </c>
      <c r="L79" s="103"/>
    </row>
    <row r="80" spans="1:12" ht="10.8" customHeight="1" x14ac:dyDescent="0.25">
      <c r="A80" s="511"/>
      <c r="B80" s="516"/>
      <c r="C80" s="519"/>
      <c r="D80" s="436"/>
      <c r="E80" s="445"/>
      <c r="F80" s="269"/>
      <c r="G80" s="262"/>
      <c r="H80" s="262"/>
      <c r="I80" s="59"/>
      <c r="J80" s="11" t="str">
        <f>IF(F80&gt;0,IF(F80&lt;D79,"Valeur minimale non atteinte",""),"")</f>
        <v/>
      </c>
      <c r="K80" s="11" t="str">
        <f>IF(J80&gt;"","Veuillez fournir une justification","")</f>
        <v/>
      </c>
      <c r="L80" s="103"/>
    </row>
    <row r="81" spans="1:12" ht="10.8" customHeight="1" x14ac:dyDescent="0.25">
      <c r="A81" s="511"/>
      <c r="B81" s="516"/>
      <c r="C81" s="519"/>
      <c r="D81" s="436"/>
      <c r="E81" s="445"/>
      <c r="F81" s="269"/>
      <c r="G81" s="262"/>
      <c r="H81" s="262"/>
      <c r="I81" s="59"/>
      <c r="J81" s="11" t="str">
        <f>IF(F81&gt;0,IF(F81&lt;D79,"Valeur minimale non atteinte",""),"")</f>
        <v/>
      </c>
      <c r="K81" s="11" t="str">
        <f t="shared" si="14"/>
        <v/>
      </c>
      <c r="L81" s="103"/>
    </row>
    <row r="82" spans="1:12" ht="10.8" customHeight="1" x14ac:dyDescent="0.25">
      <c r="A82" s="511"/>
      <c r="B82" s="516"/>
      <c r="C82" s="519"/>
      <c r="D82" s="436"/>
      <c r="E82" s="445"/>
      <c r="F82" s="269"/>
      <c r="G82" s="101"/>
      <c r="H82" s="101"/>
      <c r="I82" s="59"/>
      <c r="J82" s="11" t="str">
        <f>IF(F82&gt;0,IF(F82&lt;D79,"Valeur minimale non atteinte",""),"")</f>
        <v/>
      </c>
      <c r="K82" s="11" t="str">
        <f t="shared" si="14"/>
        <v/>
      </c>
      <c r="L82" s="103"/>
    </row>
    <row r="83" spans="1:12" ht="10.8" customHeight="1" x14ac:dyDescent="0.25">
      <c r="A83" s="511"/>
      <c r="B83" s="516"/>
      <c r="C83" s="519"/>
      <c r="D83" s="437"/>
      <c r="E83" s="446"/>
      <c r="F83" s="269"/>
      <c r="G83" s="101"/>
      <c r="H83" s="101"/>
      <c r="I83" s="59"/>
      <c r="J83" s="11" t="str">
        <f>IF(F83&gt;0,IF(F83&lt;D79,"Valeur minimale non atteinte",""),"")</f>
        <v/>
      </c>
      <c r="K83" s="11" t="str">
        <f t="shared" si="14"/>
        <v/>
      </c>
      <c r="L83" s="103"/>
    </row>
    <row r="84" spans="1:12" ht="10.8" customHeight="1" x14ac:dyDescent="0.25">
      <c r="A84" s="512"/>
      <c r="B84" s="517"/>
      <c r="C84" s="520"/>
      <c r="D84" s="264" t="s">
        <v>2</v>
      </c>
      <c r="E84" s="109" t="s">
        <v>100</v>
      </c>
      <c r="F84" s="110">
        <f>SUM(F79:F83)</f>
        <v>0</v>
      </c>
      <c r="G84" s="287"/>
      <c r="H84" s="287"/>
      <c r="I84" s="288"/>
      <c r="J84" s="108" t="str">
        <f>IF(F84&gt;0,IF(F84=F78,"","Nombre de radiothérapies par MEC "&amp;IF(F78&lt;F84,"&gt;","&lt;")&amp;" nombre total de radiothérapies"),"")</f>
        <v/>
      </c>
      <c r="K84" s="108" t="str">
        <f t="shared" si="14"/>
        <v/>
      </c>
      <c r="L84" s="103"/>
    </row>
    <row r="85" spans="1:12" ht="39.6" x14ac:dyDescent="0.25">
      <c r="A85" s="495">
        <v>13</v>
      </c>
      <c r="B85" s="229" t="s">
        <v>101</v>
      </c>
      <c r="C85" s="479" t="s">
        <v>102</v>
      </c>
      <c r="D85" s="307">
        <v>0.05</v>
      </c>
      <c r="E85" s="228" t="s">
        <v>103</v>
      </c>
      <c r="F85" s="186">
        <f>Études!F11</f>
        <v>0</v>
      </c>
      <c r="G85" s="187" t="str">
        <f>F4</f>
        <v>AA_Output:FilterSetting_ID=9027;Field=Anzahl</v>
      </c>
      <c r="H85" s="49" t="e">
        <f>IF(G85=0,"",F85/G85)</f>
        <v>#VALUE!</v>
      </c>
      <c r="I85" s="308"/>
      <c r="J85" s="12" t="e">
        <f>IF(H85="","",IF(H85&lt;$D$85,"Valeur minimale non atteinte",""))</f>
        <v>#VALUE!</v>
      </c>
      <c r="K85" s="12" t="e">
        <f t="shared" si="12"/>
        <v>#VALUE!</v>
      </c>
      <c r="L85" s="272"/>
    </row>
    <row r="86" spans="1:12" ht="26.4" x14ac:dyDescent="0.25">
      <c r="A86" s="497"/>
      <c r="B86" s="229"/>
      <c r="C86" s="480"/>
      <c r="D86" s="276"/>
      <c r="E86" s="76" t="s">
        <v>104</v>
      </c>
      <c r="F86" s="186">
        <f>Études!H11</f>
        <v>0</v>
      </c>
      <c r="G86" s="188">
        <f>F85</f>
        <v>0</v>
      </c>
      <c r="H86" s="49" t="str">
        <f>IF(G86=0,"",F86/G86)</f>
        <v/>
      </c>
      <c r="I86" s="308"/>
      <c r="J86" s="12"/>
      <c r="K86" s="12"/>
      <c r="L86" s="272"/>
    </row>
    <row r="87" spans="1:12" ht="52.8" x14ac:dyDescent="0.25">
      <c r="A87" s="309">
        <v>14</v>
      </c>
      <c r="B87" s="7"/>
      <c r="C87" s="217" t="s">
        <v>105</v>
      </c>
      <c r="D87" s="310">
        <v>0.95</v>
      </c>
      <c r="E87" s="40" t="s">
        <v>106</v>
      </c>
      <c r="F87" s="184" t="s">
        <v>107</v>
      </c>
      <c r="G87" s="189" t="s">
        <v>108</v>
      </c>
      <c r="H87" s="21" t="e">
        <f>IF(G87=0,"",F87/G87)</f>
        <v>#VALUE!</v>
      </c>
      <c r="I87" s="306"/>
      <c r="J87" s="12" t="e">
        <f t="shared" ref="J87:J91" si="15">IF(H87="","",IF(H87&lt;$D$87,"Valeur minimale non atteinte",""))</f>
        <v>#VALUE!</v>
      </c>
      <c r="K87" s="12" t="e">
        <f t="shared" si="12"/>
        <v>#VALUE!</v>
      </c>
      <c r="L87" s="103"/>
    </row>
    <row r="88" spans="1:12" ht="46.35" customHeight="1" x14ac:dyDescent="0.25">
      <c r="A88" s="495">
        <v>15</v>
      </c>
      <c r="B88" s="483"/>
      <c r="C88" s="479" t="s">
        <v>109</v>
      </c>
      <c r="D88" s="481">
        <v>0.95</v>
      </c>
      <c r="E88" s="431" t="s">
        <v>110</v>
      </c>
      <c r="F88" s="433" t="s">
        <v>111</v>
      </c>
      <c r="G88" s="454" t="s">
        <v>112</v>
      </c>
      <c r="H88" s="456" t="e">
        <f t="shared" ref="H88" si="16">IF(G88=0,"",F88/G88)</f>
        <v>#VALUE!</v>
      </c>
      <c r="I88" s="438"/>
      <c r="J88" s="427" t="e">
        <f t="shared" ref="J88" si="17">IF(H88="","",IF(H88&lt;$D$88,"Valeur minimale non atteinte",""))</f>
        <v>#VALUE!</v>
      </c>
      <c r="K88" s="427" t="e">
        <f t="shared" ref="K88" si="18">IF(J88&lt;&gt;"","Veuillez fournir une justification","")</f>
        <v>#VALUE!</v>
      </c>
      <c r="L88" s="429" t="s">
        <v>113</v>
      </c>
    </row>
    <row r="89" spans="1:12" ht="87.6" customHeight="1" x14ac:dyDescent="0.25">
      <c r="A89" s="497"/>
      <c r="B89" s="484"/>
      <c r="C89" s="480"/>
      <c r="D89" s="482"/>
      <c r="E89" s="432"/>
      <c r="F89" s="434"/>
      <c r="G89" s="455"/>
      <c r="H89" s="457"/>
      <c r="I89" s="439"/>
      <c r="J89" s="428"/>
      <c r="K89" s="428"/>
      <c r="L89" s="430"/>
    </row>
    <row r="90" spans="1:12" ht="33" customHeight="1" x14ac:dyDescent="0.25">
      <c r="A90" s="221" t="s">
        <v>4</v>
      </c>
      <c r="B90" s="206"/>
      <c r="C90" s="312" t="s">
        <v>114</v>
      </c>
      <c r="D90" s="313">
        <v>1</v>
      </c>
      <c r="E90" s="223" t="s">
        <v>115</v>
      </c>
      <c r="F90" s="195" t="s">
        <v>116</v>
      </c>
      <c r="G90" s="215" t="str">
        <f>F5</f>
        <v>AA_Output:FilterSetting_ID=9028;Field=Total</v>
      </c>
      <c r="H90" s="200" t="e">
        <f>IF(G90=0,"",F90/G90)</f>
        <v>#VALUE!</v>
      </c>
      <c r="I90" s="314"/>
      <c r="J90" s="15" t="e">
        <f>IF(H90="","",IF(H90&lt;$D$90,"Valeur minimale non atteinte",""))</f>
        <v>#VALUE!</v>
      </c>
      <c r="K90" s="15" t="e">
        <f>IF(J90&lt;&gt;"","Veuillez fournir une justification","")</f>
        <v>#VALUE!</v>
      </c>
      <c r="L90" s="311"/>
    </row>
    <row r="91" spans="1:12" ht="36" customHeight="1" x14ac:dyDescent="0.25">
      <c r="A91" s="222" t="s">
        <v>5</v>
      </c>
      <c r="B91" s="315"/>
      <c r="C91" s="224" t="s">
        <v>117</v>
      </c>
      <c r="D91" s="316">
        <v>1</v>
      </c>
      <c r="E91" s="398" t="s">
        <v>115</v>
      </c>
      <c r="F91" s="190" t="s">
        <v>118</v>
      </c>
      <c r="G91" s="191" t="s">
        <v>119</v>
      </c>
      <c r="H91" s="13" t="e">
        <f t="shared" ref="H91:H98" si="19">IF(G91=0,"",F91/G91)</f>
        <v>#VALUE!</v>
      </c>
      <c r="I91" s="317"/>
      <c r="J91" s="15" t="e">
        <f t="shared" si="15"/>
        <v>#VALUE!</v>
      </c>
      <c r="K91" s="15" t="e">
        <f t="shared" si="12"/>
        <v>#VALUE!</v>
      </c>
      <c r="L91" s="408" t="s">
        <v>120</v>
      </c>
    </row>
    <row r="92" spans="1:12" ht="52.8" x14ac:dyDescent="0.25">
      <c r="A92" s="318">
        <v>17</v>
      </c>
      <c r="B92" s="319"/>
      <c r="C92" s="320" t="s">
        <v>121</v>
      </c>
      <c r="D92" s="321">
        <v>1</v>
      </c>
      <c r="E92" s="403" t="s">
        <v>115</v>
      </c>
      <c r="F92" s="322" t="s">
        <v>122</v>
      </c>
      <c r="G92" s="192" t="str">
        <f>F9</f>
        <v>AA_Output:FilterSetting_ID=915;Field=Anzahl;Code=1</v>
      </c>
      <c r="H92" s="323" t="e">
        <f>IF(G92=0,"",F92/G92)</f>
        <v>#VALUE!</v>
      </c>
      <c r="I92" s="324"/>
      <c r="J92" s="108" t="e">
        <f>IF(H92="","",IF(H92&lt;$D$92,"Valeur minimale non atteinte",""))</f>
        <v>#VALUE!</v>
      </c>
      <c r="K92" s="108" t="e">
        <f t="shared" si="12"/>
        <v>#VALUE!</v>
      </c>
      <c r="L92" s="103"/>
    </row>
    <row r="93" spans="1:12" ht="26.4" x14ac:dyDescent="0.25">
      <c r="A93" s="78" t="s">
        <v>6</v>
      </c>
      <c r="B93" s="79"/>
      <c r="C93" s="396" t="s">
        <v>123</v>
      </c>
      <c r="D93" s="405">
        <v>0.2</v>
      </c>
      <c r="E93" s="395" t="s">
        <v>124</v>
      </c>
      <c r="F93" s="176" t="s">
        <v>125</v>
      </c>
      <c r="G93" s="193" t="str">
        <f>F9</f>
        <v>AA_Output:FilterSetting_ID=915;Field=Anzahl;Code=1</v>
      </c>
      <c r="H93" s="13" t="e">
        <f>IF(G93=0,"",F93/G93)</f>
        <v>#VALUE!</v>
      </c>
      <c r="I93" s="325"/>
      <c r="J93" s="14" t="e">
        <f>IF(H93="","",IF(H93&gt;=$D$93,"Valeur ≥20%",""))</f>
        <v>#VALUE!</v>
      </c>
      <c r="K93" s="14" t="e">
        <f>IF(J93&gt;"","Veuillez vérifier la valeur","")</f>
        <v>#VALUE!</v>
      </c>
      <c r="L93" s="103"/>
    </row>
    <row r="94" spans="1:12" ht="52.8" x14ac:dyDescent="0.25">
      <c r="A94" s="91" t="s">
        <v>7</v>
      </c>
      <c r="B94" s="326"/>
      <c r="C94" s="226" t="s">
        <v>126</v>
      </c>
      <c r="D94" s="406">
        <v>0.1</v>
      </c>
      <c r="E94" s="397" t="s">
        <v>127</v>
      </c>
      <c r="F94" s="181" t="s">
        <v>128</v>
      </c>
      <c r="G94" s="194" t="str">
        <f>F9</f>
        <v>AA_Output:FilterSetting_ID=915;Field=Anzahl;Code=1</v>
      </c>
      <c r="H94" s="13" t="e">
        <f>IF(G94=0,"",F94/G94)</f>
        <v>#VALUE!</v>
      </c>
      <c r="I94" s="325"/>
      <c r="J94" s="14" t="e">
        <f>IF(H94="","",IF(H94&gt;=$D$94,"Valeur ≥10%",""))</f>
        <v>#VALUE!</v>
      </c>
      <c r="K94" s="14" t="e">
        <f>IF(J94&gt;"","Veuillez vérifier la valeur","")</f>
        <v>#VALUE!</v>
      </c>
      <c r="L94" s="103"/>
    </row>
    <row r="95" spans="1:12" s="35" customFormat="1" ht="10.8" customHeight="1" x14ac:dyDescent="0.25">
      <c r="A95" s="506">
        <v>19</v>
      </c>
      <c r="B95" s="489"/>
      <c r="C95" s="476" t="s">
        <v>129</v>
      </c>
      <c r="D95" s="26" t="s">
        <v>2</v>
      </c>
      <c r="E95" s="27" t="s">
        <v>130</v>
      </c>
      <c r="F95" s="176" t="s">
        <v>131</v>
      </c>
      <c r="G95" s="196" t="str">
        <f>F9</f>
        <v>AA_Output:FilterSetting_ID=915;Field=Anzahl;Code=1</v>
      </c>
      <c r="H95" s="45" t="e">
        <f t="shared" si="19"/>
        <v>#VALUE!</v>
      </c>
      <c r="I95" s="33"/>
      <c r="J95" s="34" t="str">
        <f>IF(OR(F95="",F4=""),"",IF(F95&gt;F4,"Nombre de cas invasifs &gt; nombre de nouveaux cas",""))</f>
        <v>Nombre de cas invasifs &gt; nombre de nouveaux cas</v>
      </c>
      <c r="K95" s="34" t="str">
        <f t="shared" si="12"/>
        <v>Veuillez fournir une justification</v>
      </c>
      <c r="L95" s="92"/>
    </row>
    <row r="96" spans="1:12" s="35" customFormat="1" ht="10.8" customHeight="1" x14ac:dyDescent="0.25">
      <c r="A96" s="507"/>
      <c r="B96" s="490"/>
      <c r="C96" s="477"/>
      <c r="D96" s="77">
        <v>0.95</v>
      </c>
      <c r="E96" s="29" t="s">
        <v>132</v>
      </c>
      <c r="F96" s="178" t="s">
        <v>133</v>
      </c>
      <c r="G96" s="197" t="str">
        <f>IF(ISBLANK(F95),"",F95)</f>
        <v>AA_Output:FilterSetting_ID=9064;Field=Total</v>
      </c>
      <c r="H96" s="44" t="e">
        <f>IF(ISBLANK(F96),"",F96/G96)</f>
        <v>#VALUE!</v>
      </c>
      <c r="I96" s="36"/>
      <c r="J96" s="15" t="e">
        <f t="shared" ref="J96" si="20">IF(H96="","",IF(H96&lt;$D$96,"Valeur minimale non atteinte",""))</f>
        <v>#VALUE!</v>
      </c>
      <c r="K96" s="10" t="e">
        <f t="shared" si="12"/>
        <v>#VALUE!</v>
      </c>
      <c r="L96" s="92"/>
    </row>
    <row r="97" spans="1:12" s="35" customFormat="1" ht="10.8" customHeight="1" x14ac:dyDescent="0.25">
      <c r="A97" s="507"/>
      <c r="B97" s="490"/>
      <c r="C97" s="477"/>
      <c r="D97" s="46" t="s">
        <v>2</v>
      </c>
      <c r="E97" s="31" t="s">
        <v>134</v>
      </c>
      <c r="F97" s="181" t="s">
        <v>135</v>
      </c>
      <c r="G97" s="198" t="str">
        <f>IF(ISBLANK(F95),"",F95)</f>
        <v>AA_Output:FilterSetting_ID=9064;Field=Total</v>
      </c>
      <c r="H97" s="44" t="e">
        <f>IF(ISBLANK(F97),"",F97/G97)</f>
        <v>#VALUE!</v>
      </c>
      <c r="I97" s="36"/>
      <c r="J97" s="37"/>
      <c r="K97" s="37"/>
      <c r="L97" s="92"/>
    </row>
    <row r="98" spans="1:12" s="35" customFormat="1" ht="10.8" customHeight="1" x14ac:dyDescent="0.25">
      <c r="A98" s="508"/>
      <c r="B98" s="491"/>
      <c r="C98" s="478"/>
      <c r="D98" s="47" t="s">
        <v>2</v>
      </c>
      <c r="E98" s="48" t="s">
        <v>136</v>
      </c>
      <c r="F98" s="327" t="e">
        <f>F95-F96-F97</f>
        <v>#VALUE!</v>
      </c>
      <c r="G98" s="199" t="str">
        <f>F95</f>
        <v>AA_Output:FilterSetting_ID=9064;Field=Total</v>
      </c>
      <c r="H98" s="49" t="e">
        <f t="shared" si="19"/>
        <v>#VALUE!</v>
      </c>
      <c r="I98" s="328"/>
      <c r="J98" s="329"/>
      <c r="K98" s="330" t="str">
        <f t="shared" si="12"/>
        <v/>
      </c>
      <c r="L98" s="92"/>
    </row>
    <row r="99" spans="1:12" ht="10.8" customHeight="1" x14ac:dyDescent="0.25">
      <c r="A99" s="82" t="s">
        <v>8</v>
      </c>
      <c r="B99" s="504" t="s">
        <v>137</v>
      </c>
      <c r="C99" s="469" t="s">
        <v>138</v>
      </c>
      <c r="D99" s="80" t="s">
        <v>2</v>
      </c>
      <c r="E99" s="394" t="s">
        <v>139</v>
      </c>
      <c r="F99" s="195" t="s">
        <v>140</v>
      </c>
      <c r="G99" s="181" t="s">
        <v>141</v>
      </c>
      <c r="H99" s="200" t="e">
        <f t="shared" ref="H99:H108" si="21">IF(G99=0,"",F99/G99)</f>
        <v>#VALUE!</v>
      </c>
      <c r="I99" s="332"/>
      <c r="J99" s="10"/>
      <c r="K99" s="10" t="str">
        <f t="shared" si="12"/>
        <v/>
      </c>
      <c r="L99" s="103"/>
    </row>
    <row r="100" spans="1:12" ht="33.6" customHeight="1" x14ac:dyDescent="0.25">
      <c r="A100" s="82"/>
      <c r="B100" s="504"/>
      <c r="C100" s="469"/>
      <c r="D100" s="50" t="s">
        <v>9</v>
      </c>
      <c r="E100" s="397" t="s">
        <v>142</v>
      </c>
      <c r="F100" s="181" t="s">
        <v>143</v>
      </c>
      <c r="G100" s="181" t="s">
        <v>144</v>
      </c>
      <c r="H100" s="201" t="e">
        <f t="shared" si="21"/>
        <v>#VALUE!</v>
      </c>
      <c r="I100" s="333"/>
      <c r="J100" s="11" t="e">
        <f>IF(H100="","",IF(OR(H100&gt;0.9,H100&lt;0.7),"non conforme aux directives !",""))</f>
        <v>#VALUE!</v>
      </c>
      <c r="K100" s="11" t="e">
        <f t="shared" si="12"/>
        <v>#VALUE!</v>
      </c>
      <c r="L100" s="408" t="s">
        <v>145</v>
      </c>
    </row>
    <row r="101" spans="1:12" ht="10.8" customHeight="1" x14ac:dyDescent="0.25">
      <c r="A101" s="82"/>
      <c r="B101" s="504"/>
      <c r="C101" s="451"/>
      <c r="D101" s="273" t="s">
        <v>2</v>
      </c>
      <c r="E101" s="81" t="s">
        <v>10</v>
      </c>
      <c r="F101" s="181" t="s">
        <v>146</v>
      </c>
      <c r="G101" s="181" t="s">
        <v>147</v>
      </c>
      <c r="H101" s="201" t="e">
        <f t="shared" si="21"/>
        <v>#VALUE!</v>
      </c>
      <c r="I101" s="333"/>
      <c r="J101" s="11"/>
      <c r="K101" s="11" t="str">
        <f t="shared" si="12"/>
        <v/>
      </c>
      <c r="L101" s="103"/>
    </row>
    <row r="102" spans="1:12" ht="10.8" customHeight="1" x14ac:dyDescent="0.25">
      <c r="A102" s="82"/>
      <c r="B102" s="504"/>
      <c r="C102" s="451"/>
      <c r="D102" s="273" t="s">
        <v>2</v>
      </c>
      <c r="E102" s="81" t="s">
        <v>11</v>
      </c>
      <c r="F102" s="181" t="s">
        <v>148</v>
      </c>
      <c r="G102" s="181" t="s">
        <v>149</v>
      </c>
      <c r="H102" s="201" t="e">
        <f t="shared" si="21"/>
        <v>#VALUE!</v>
      </c>
      <c r="I102" s="333"/>
      <c r="J102" s="11"/>
      <c r="K102" s="11" t="str">
        <f t="shared" si="12"/>
        <v/>
      </c>
      <c r="L102" s="103"/>
    </row>
    <row r="103" spans="1:12" ht="10.8" customHeight="1" x14ac:dyDescent="0.25">
      <c r="A103" s="82"/>
      <c r="B103" s="504"/>
      <c r="C103" s="451"/>
      <c r="D103" s="334" t="s">
        <v>2</v>
      </c>
      <c r="E103" s="81" t="s">
        <v>12</v>
      </c>
      <c r="F103" s="181" t="s">
        <v>150</v>
      </c>
      <c r="G103" s="181" t="s">
        <v>151</v>
      </c>
      <c r="H103" s="201" t="e">
        <f t="shared" si="21"/>
        <v>#VALUE!</v>
      </c>
      <c r="I103" s="333"/>
      <c r="J103" s="11" t="e">
        <f>IF(H103="","",IF(H103&gt;0,"non conforme aux directives !",""))</f>
        <v>#VALUE!</v>
      </c>
      <c r="K103" s="11" t="e">
        <f t="shared" si="12"/>
        <v>#VALUE!</v>
      </c>
      <c r="L103" s="103"/>
    </row>
    <row r="104" spans="1:12" ht="10.8" customHeight="1" x14ac:dyDescent="0.25">
      <c r="A104" s="82"/>
      <c r="B104" s="504"/>
      <c r="C104" s="451"/>
      <c r="D104" s="334" t="s">
        <v>2</v>
      </c>
      <c r="E104" s="81" t="s">
        <v>13</v>
      </c>
      <c r="F104" s="181" t="s">
        <v>152</v>
      </c>
      <c r="G104" s="181" t="s">
        <v>153</v>
      </c>
      <c r="H104" s="201" t="e">
        <f t="shared" si="21"/>
        <v>#VALUE!</v>
      </c>
      <c r="I104" s="325"/>
      <c r="J104" s="20"/>
      <c r="K104" s="20"/>
      <c r="L104" s="103"/>
    </row>
    <row r="105" spans="1:12" ht="10.8" customHeight="1" x14ac:dyDescent="0.25">
      <c r="A105" s="82"/>
      <c r="B105" s="504"/>
      <c r="C105" s="451"/>
      <c r="D105" s="334" t="s">
        <v>2</v>
      </c>
      <c r="E105" s="84" t="s">
        <v>14</v>
      </c>
      <c r="F105" s="181" t="s">
        <v>154</v>
      </c>
      <c r="G105" s="181" t="s">
        <v>155</v>
      </c>
      <c r="H105" s="201" t="e">
        <f t="shared" si="21"/>
        <v>#VALUE!</v>
      </c>
      <c r="I105" s="325"/>
      <c r="J105" s="20"/>
      <c r="K105" s="20"/>
      <c r="L105" s="103"/>
    </row>
    <row r="106" spans="1:12" ht="10.8" customHeight="1" x14ac:dyDescent="0.25">
      <c r="A106" s="335"/>
      <c r="B106" s="505"/>
      <c r="C106" s="451"/>
      <c r="D106" s="50" t="s">
        <v>2</v>
      </c>
      <c r="E106" s="84" t="s">
        <v>156</v>
      </c>
      <c r="F106" s="202">
        <f>SUM(F99:F105)</f>
        <v>0</v>
      </c>
      <c r="G106" s="202">
        <f>SUM(G99:G105)</f>
        <v>0</v>
      </c>
      <c r="H106" s="13" t="str">
        <f t="shared" si="21"/>
        <v/>
      </c>
      <c r="I106" s="325"/>
      <c r="J106" s="20"/>
      <c r="K106" s="20"/>
      <c r="L106" s="103"/>
    </row>
    <row r="107" spans="1:12" ht="26.4" x14ac:dyDescent="0.25">
      <c r="A107" s="83" t="s">
        <v>15</v>
      </c>
      <c r="B107" s="331"/>
      <c r="C107" s="336" t="s">
        <v>157</v>
      </c>
      <c r="D107" s="337" t="s">
        <v>158</v>
      </c>
      <c r="E107" s="258" t="s">
        <v>159</v>
      </c>
      <c r="F107" s="322" t="s">
        <v>160</v>
      </c>
      <c r="G107" s="327" t="str">
        <f>F9</f>
        <v>AA_Output:FilterSetting_ID=915;Field=Anzahl;Code=1</v>
      </c>
      <c r="H107" s="323" t="e">
        <f t="shared" si="21"/>
        <v>#VALUE!</v>
      </c>
      <c r="I107" s="324"/>
      <c r="J107" s="338" t="e">
        <f>IF(H107="","",IF(H107&gt;0.4,"Part &gt;40%",IF(H107&lt;0.15,"Part &lt;15%","")))</f>
        <v>#VALUE!</v>
      </c>
      <c r="K107" s="338" t="e">
        <f>IF(J107&gt;"","Veuillez vérifier la valeur","")</f>
        <v>#VALUE!</v>
      </c>
      <c r="L107" s="103"/>
    </row>
    <row r="108" spans="1:12" s="35" customFormat="1" ht="65.400000000000006" customHeight="1" x14ac:dyDescent="0.25">
      <c r="A108" s="93">
        <v>21</v>
      </c>
      <c r="B108" s="94"/>
      <c r="C108" s="225" t="s">
        <v>161</v>
      </c>
      <c r="D108" s="407">
        <v>0.05</v>
      </c>
      <c r="E108" s="95" t="s">
        <v>162</v>
      </c>
      <c r="F108" s="184" t="s">
        <v>163</v>
      </c>
      <c r="G108" s="203" t="s">
        <v>164</v>
      </c>
      <c r="H108" s="96" t="e">
        <f t="shared" si="21"/>
        <v>#VALUE!</v>
      </c>
      <c r="I108" s="97"/>
      <c r="J108" s="12" t="e">
        <f>IF(H108="","",IF(H108&gt;=$D$108,"Valeur ≥5%",""))</f>
        <v>#VALUE!</v>
      </c>
      <c r="K108" s="12" t="e">
        <f t="shared" ref="K108:K111" si="22">IF(J108&gt;"","Veuillez fournir une justification","")</f>
        <v>#VALUE!</v>
      </c>
      <c r="L108" s="98"/>
    </row>
    <row r="109" spans="1:12" ht="27" customHeight="1" x14ac:dyDescent="0.25">
      <c r="A109" s="247"/>
      <c r="B109" s="248"/>
      <c r="C109" s="339"/>
      <c r="D109" s="247"/>
      <c r="E109" s="216"/>
      <c r="F109" s="340"/>
      <c r="G109" s="341"/>
      <c r="H109" s="342"/>
      <c r="I109" s="343"/>
      <c r="J109" s="17"/>
      <c r="K109" s="17"/>
      <c r="L109" s="104"/>
    </row>
    <row r="110" spans="1:12" ht="141" customHeight="1" x14ac:dyDescent="0.25">
      <c r="A110" s="464" t="s">
        <v>165</v>
      </c>
      <c r="B110" s="465"/>
      <c r="C110" s="465"/>
      <c r="D110" s="465"/>
      <c r="E110" s="465"/>
      <c r="F110" s="465"/>
      <c r="G110" s="465"/>
      <c r="H110" s="465"/>
      <c r="I110" s="465"/>
      <c r="J110" s="465"/>
      <c r="K110" s="466"/>
      <c r="L110" s="104"/>
    </row>
    <row r="111" spans="1:12" ht="5.4" customHeight="1" x14ac:dyDescent="0.25">
      <c r="A111" s="247"/>
      <c r="B111" s="248"/>
      <c r="C111" s="248"/>
      <c r="D111" s="249"/>
      <c r="E111" s="248"/>
      <c r="F111" s="344"/>
      <c r="G111" s="344"/>
      <c r="H111" s="345"/>
      <c r="I111" s="248"/>
      <c r="J111" s="250"/>
      <c r="K111" s="104" t="str">
        <f t="shared" si="22"/>
        <v/>
      </c>
      <c r="L111" s="104"/>
    </row>
    <row r="112" spans="1:12" ht="19.8" customHeight="1" x14ac:dyDescent="0.25">
      <c r="A112" s="467" t="s">
        <v>166</v>
      </c>
      <c r="B112" s="468"/>
      <c r="C112" s="468"/>
      <c r="D112" s="468"/>
      <c r="E112" s="18" t="s">
        <v>167</v>
      </c>
      <c r="F112" s="9"/>
      <c r="G112" s="9"/>
      <c r="H112" s="8" t="s">
        <v>168</v>
      </c>
      <c r="I112" s="19" t="s">
        <v>169</v>
      </c>
      <c r="J112" s="250"/>
      <c r="K112" s="250"/>
      <c r="L112" s="104"/>
    </row>
  </sheetData>
  <mergeCells count="61">
    <mergeCell ref="C85:C86"/>
    <mergeCell ref="A85:A86"/>
    <mergeCell ref="C57:C66"/>
    <mergeCell ref="C68:C75"/>
    <mergeCell ref="A68:A75"/>
    <mergeCell ref="B79:B84"/>
    <mergeCell ref="A78:A84"/>
    <mergeCell ref="C78:C84"/>
    <mergeCell ref="B99:B106"/>
    <mergeCell ref="A88:A89"/>
    <mergeCell ref="A95:A98"/>
    <mergeCell ref="A4:A8"/>
    <mergeCell ref="A35:A45"/>
    <mergeCell ref="B35:B45"/>
    <mergeCell ref="B46:B56"/>
    <mergeCell ref="A57:A66"/>
    <mergeCell ref="B57:B61"/>
    <mergeCell ref="C4:C8"/>
    <mergeCell ref="B20:B33"/>
    <mergeCell ref="C10:C19"/>
    <mergeCell ref="E30:E33"/>
    <mergeCell ref="A10:A19"/>
    <mergeCell ref="A20:A33"/>
    <mergeCell ref="C20:C33"/>
    <mergeCell ref="B10:B15"/>
    <mergeCell ref="E21:E24"/>
    <mergeCell ref="D21:D24"/>
    <mergeCell ref="D25:D28"/>
    <mergeCell ref="E25:E28"/>
    <mergeCell ref="C35:C45"/>
    <mergeCell ref="A110:K110"/>
    <mergeCell ref="A112:D112"/>
    <mergeCell ref="C99:C106"/>
    <mergeCell ref="E36:E44"/>
    <mergeCell ref="D36:D44"/>
    <mergeCell ref="E69:E74"/>
    <mergeCell ref="C95:C98"/>
    <mergeCell ref="C88:C89"/>
    <mergeCell ref="D88:D89"/>
    <mergeCell ref="B88:B89"/>
    <mergeCell ref="B68:B75"/>
    <mergeCell ref="D69:D74"/>
    <mergeCell ref="A46:A56"/>
    <mergeCell ref="C46:C56"/>
    <mergeCell ref="B95:B98"/>
    <mergeCell ref="D79:D83"/>
    <mergeCell ref="I88:I89"/>
    <mergeCell ref="E10:E18"/>
    <mergeCell ref="D10:D18"/>
    <mergeCell ref="E79:E83"/>
    <mergeCell ref="D30:D33"/>
    <mergeCell ref="E47:E55"/>
    <mergeCell ref="D47:D55"/>
    <mergeCell ref="G88:G89"/>
    <mergeCell ref="H88:H89"/>
    <mergeCell ref="D58:D65"/>
    <mergeCell ref="J88:J89"/>
    <mergeCell ref="K88:K89"/>
    <mergeCell ref="L88:L89"/>
    <mergeCell ref="E88:E89"/>
    <mergeCell ref="F88:F89"/>
  </mergeCells>
  <conditionalFormatting sqref="J4:K88 J91:K108">
    <cfRule type="cellIs" dxfId="1" priority="1" operator="notEqual">
      <formula>""</formula>
    </cfRule>
  </conditionalFormatting>
  <conditionalFormatting sqref="L4:L88 L91:L108">
    <cfRule type="cellIs" dxfId="0" priority="2" operator="equal">
      <formula>"nicht plausibel"</formula>
    </cfRule>
  </conditionalFormatting>
  <dataValidations count="1">
    <dataValidation type="list" allowBlank="1" showInputMessage="1" showErrorMessage="1" sqref="L108 L4:L88 L91:L107" xr:uid="{00000000-0002-0000-0000-000000000000}">
      <formula1>"plausibel,nicht plausibel, nicht notwendig"</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
  <sheetViews>
    <sheetView workbookViewId="0"/>
  </sheetViews>
  <sheetFormatPr baseColWidth="10" defaultColWidth="11.5546875" defaultRowHeight="14.4" x14ac:dyDescent="0.3"/>
  <cols>
    <col min="1" max="1" width="22.44140625" customWidth="1"/>
    <col min="2" max="2" width="25" customWidth="1"/>
    <col min="3" max="3" width="49.44140625" customWidth="1"/>
    <col min="4" max="4" width="21.44140625" customWidth="1"/>
    <col min="5" max="5" width="19.6640625" customWidth="1"/>
    <col min="6" max="6" width="22.5546875" customWidth="1"/>
    <col min="7" max="7" width="23.44140625" customWidth="1"/>
    <col min="8" max="8" width="21.44140625" customWidth="1"/>
  </cols>
  <sheetData>
    <row r="1" spans="1:8" ht="23.4" customHeight="1" x14ac:dyDescent="0.3">
      <c r="A1" s="346" t="s">
        <v>170</v>
      </c>
      <c r="B1" s="72" t="s">
        <v>171</v>
      </c>
      <c r="C1" s="347" t="s">
        <v>172</v>
      </c>
      <c r="D1" s="73" t="s">
        <v>173</v>
      </c>
      <c r="E1" s="73" t="s">
        <v>174</v>
      </c>
      <c r="F1" s="73" t="s">
        <v>175</v>
      </c>
      <c r="G1" s="348" t="s">
        <v>176</v>
      </c>
      <c r="H1" s="73" t="s">
        <v>177</v>
      </c>
    </row>
    <row r="2" spans="1:8" ht="18.600000000000001" customHeight="1" x14ac:dyDescent="0.3">
      <c r="A2" s="349"/>
      <c r="B2" s="70" t="s">
        <v>178</v>
      </c>
      <c r="C2" s="350"/>
      <c r="D2" s="351"/>
      <c r="E2" s="53"/>
      <c r="F2" s="53"/>
      <c r="G2" s="71"/>
      <c r="H2" s="53">
        <f t="shared" ref="H2:H10" si="0">IF(B2="interventionnelle",+F2,0)</f>
        <v>0</v>
      </c>
    </row>
    <row r="3" spans="1:8" ht="16.8" customHeight="1" x14ac:dyDescent="0.3">
      <c r="A3" s="349"/>
      <c r="B3" s="70" t="s">
        <v>178</v>
      </c>
      <c r="C3" s="350"/>
      <c r="D3" s="351"/>
      <c r="E3" s="352"/>
      <c r="F3" s="53"/>
      <c r="G3" s="71"/>
      <c r="H3" s="53">
        <f t="shared" si="0"/>
        <v>0</v>
      </c>
    </row>
    <row r="4" spans="1:8" ht="16.8" customHeight="1" x14ac:dyDescent="0.3">
      <c r="A4" s="349"/>
      <c r="B4" s="70" t="s">
        <v>178</v>
      </c>
      <c r="C4" s="350"/>
      <c r="D4" s="351"/>
      <c r="E4" s="352"/>
      <c r="F4" s="53"/>
      <c r="G4" s="71"/>
      <c r="H4" s="53">
        <f t="shared" si="0"/>
        <v>0</v>
      </c>
    </row>
    <row r="5" spans="1:8" ht="16.8" customHeight="1" x14ac:dyDescent="0.3">
      <c r="A5" s="349"/>
      <c r="B5" s="70" t="s">
        <v>178</v>
      </c>
      <c r="C5" s="350"/>
      <c r="D5" s="351"/>
      <c r="E5" s="352"/>
      <c r="F5" s="53"/>
      <c r="G5" s="353"/>
      <c r="H5" s="53">
        <f t="shared" si="0"/>
        <v>0</v>
      </c>
    </row>
    <row r="6" spans="1:8" ht="16.8" customHeight="1" x14ac:dyDescent="0.3">
      <c r="A6" s="349"/>
      <c r="B6" s="70" t="s">
        <v>178</v>
      </c>
      <c r="C6" s="350"/>
      <c r="D6" s="351"/>
      <c r="E6" s="352"/>
      <c r="F6" s="53"/>
      <c r="G6" s="353"/>
      <c r="H6" s="53">
        <f t="shared" si="0"/>
        <v>0</v>
      </c>
    </row>
    <row r="7" spans="1:8" ht="16.8" customHeight="1" x14ac:dyDescent="0.3">
      <c r="A7" s="349"/>
      <c r="B7" s="70" t="s">
        <v>178</v>
      </c>
      <c r="C7" s="350"/>
      <c r="D7" s="351"/>
      <c r="E7" s="352"/>
      <c r="F7" s="53"/>
      <c r="G7" s="353"/>
      <c r="H7" s="53">
        <f t="shared" si="0"/>
        <v>0</v>
      </c>
    </row>
    <row r="8" spans="1:8" ht="16.2" customHeight="1" x14ac:dyDescent="0.3">
      <c r="A8" s="349"/>
      <c r="B8" s="70" t="s">
        <v>178</v>
      </c>
      <c r="C8" s="350"/>
      <c r="D8" s="351"/>
      <c r="E8" s="352"/>
      <c r="F8" s="53"/>
      <c r="G8" s="53"/>
      <c r="H8" s="53">
        <f t="shared" si="0"/>
        <v>0</v>
      </c>
    </row>
    <row r="9" spans="1:8" ht="16.2" customHeight="1" x14ac:dyDescent="0.3">
      <c r="A9" s="349"/>
      <c r="B9" s="70" t="s">
        <v>178</v>
      </c>
      <c r="C9" s="350"/>
      <c r="D9" s="351"/>
      <c r="E9" s="352"/>
      <c r="F9" s="53"/>
      <c r="G9" s="53"/>
      <c r="H9" s="53">
        <f t="shared" si="0"/>
        <v>0</v>
      </c>
    </row>
    <row r="10" spans="1:8" ht="16.8" customHeight="1" x14ac:dyDescent="0.3">
      <c r="A10" s="349"/>
      <c r="B10" s="70" t="s">
        <v>178</v>
      </c>
      <c r="C10" s="350"/>
      <c r="D10" s="351"/>
      <c r="E10" s="352"/>
      <c r="F10" s="53"/>
      <c r="G10" s="53"/>
      <c r="H10" s="53">
        <f t="shared" si="0"/>
        <v>0</v>
      </c>
    </row>
    <row r="11" spans="1:8" ht="17.399999999999999" customHeight="1" x14ac:dyDescent="0.3">
      <c r="A11" s="354"/>
      <c r="B11" s="70" t="s">
        <v>178</v>
      </c>
      <c r="C11" s="355"/>
      <c r="D11" s="356"/>
      <c r="E11" s="357" t="s">
        <v>16</v>
      </c>
      <c r="F11" s="358">
        <f>SUM(F2:F10)</f>
        <v>0</v>
      </c>
      <c r="G11" s="53"/>
      <c r="H11" s="358">
        <f>SUM(H2:H10)</f>
        <v>0</v>
      </c>
    </row>
    <row r="13" spans="1:8" x14ac:dyDescent="0.3">
      <c r="A13" s="22" t="s">
        <v>179</v>
      </c>
      <c r="B13" s="23"/>
      <c r="C13" s="23"/>
      <c r="D13" s="23"/>
      <c r="E13" s="23"/>
      <c r="F13" s="23"/>
      <c r="G13" s="23"/>
      <c r="H13" s="24"/>
    </row>
    <row r="14" spans="1:8" ht="26.4" x14ac:dyDescent="0.3">
      <c r="A14" s="359" t="s">
        <v>17</v>
      </c>
      <c r="B14" s="74" t="s">
        <v>177</v>
      </c>
      <c r="C14" s="360" t="s">
        <v>180</v>
      </c>
      <c r="D14" s="361">
        <v>40997</v>
      </c>
      <c r="E14" s="362" t="s">
        <v>181</v>
      </c>
      <c r="F14" s="362">
        <v>20</v>
      </c>
      <c r="G14" s="25" t="s">
        <v>182</v>
      </c>
      <c r="H14" s="75">
        <f t="shared" ref="H14" si="1">IF(B14="interventionnelle",+F14,0)</f>
        <v>20</v>
      </c>
    </row>
    <row r="90" spans="1:1" x14ac:dyDescent="0.3">
      <c r="A90" s="68" t="s">
        <v>183</v>
      </c>
    </row>
    <row r="91" spans="1:1" x14ac:dyDescent="0.3">
      <c r="A91" t="s">
        <v>184</v>
      </c>
    </row>
    <row r="92" spans="1:1" x14ac:dyDescent="0.3">
      <c r="A92" t="s">
        <v>177</v>
      </c>
    </row>
    <row r="93" spans="1:1" x14ac:dyDescent="0.3">
      <c r="A93" t="s">
        <v>185</v>
      </c>
    </row>
    <row r="100" spans="2:2" x14ac:dyDescent="0.3">
      <c r="B100" s="69" t="s">
        <v>184</v>
      </c>
    </row>
  </sheetData>
  <dataValidations count="2">
    <dataValidation type="list" allowBlank="1" showInputMessage="1" showErrorMessage="1" sqref="E2:E10" xr:uid="{00000000-0002-0000-0100-000000000000}">
      <formula1>"offen, geschlossen"</formula1>
    </dataValidation>
    <dataValidation type="list" allowBlank="1" showInputMessage="1" showErrorMessage="1" sqref="A91:A93 B100 B2:B11 B14" xr:uid="{00000000-0002-0000-0100-000001000000}">
      <formula1>$A$91:$A$93</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11.5546875" defaultRowHeight="14.4" x14ac:dyDescent="0.3"/>
  <sheetData>
    <row r="1" spans="1:1" x14ac:dyDescent="0.3">
      <c r="A1" s="32" t="s">
        <v>186</v>
      </c>
    </row>
    <row r="3" spans="1:1" x14ac:dyDescent="0.3">
      <c r="A3" t="s">
        <v>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22"/>
  <sheetViews>
    <sheetView workbookViewId="0"/>
  </sheetViews>
  <sheetFormatPr baseColWidth="10" defaultColWidth="11.44140625" defaultRowHeight="14.4" x14ac:dyDescent="0.3"/>
  <sheetData>
    <row r="1" spans="1:1" x14ac:dyDescent="0.3">
      <c r="A1" s="38" t="s">
        <v>528</v>
      </c>
    </row>
    <row r="22" spans="2:2" x14ac:dyDescent="0.3">
      <c r="B22" t="s">
        <v>23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2"/>
  <sheetViews>
    <sheetView workbookViewId="0"/>
  </sheetViews>
  <sheetFormatPr baseColWidth="10" defaultColWidth="11.5546875" defaultRowHeight="14.4" x14ac:dyDescent="0.3"/>
  <sheetData>
    <row r="1" spans="1:2" x14ac:dyDescent="0.3">
      <c r="A1" s="38" t="s">
        <v>187</v>
      </c>
    </row>
    <row r="12" spans="1:2" x14ac:dyDescent="0.3">
      <c r="B12" t="s">
        <v>19</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4"/>
  <sheetViews>
    <sheetView workbookViewId="0">
      <selection sqref="A1:Z1"/>
    </sheetView>
  </sheetViews>
  <sheetFormatPr baseColWidth="10" defaultColWidth="8.88671875" defaultRowHeight="14.4" x14ac:dyDescent="0.3"/>
  <cols>
    <col min="1" max="8" width="12" customWidth="1"/>
    <col min="9" max="9" width="2" customWidth="1"/>
    <col min="10" max="17" width="12" customWidth="1"/>
    <col min="18" max="18" width="2" customWidth="1"/>
    <col min="19" max="26" width="12" customWidth="1"/>
  </cols>
  <sheetData>
    <row r="1" spans="1:26" ht="19.95" customHeight="1" x14ac:dyDescent="0.3">
      <c r="A1" s="521" t="s">
        <v>579</v>
      </c>
      <c r="B1" s="521"/>
      <c r="C1" s="521"/>
      <c r="D1" s="521"/>
      <c r="E1" s="521"/>
      <c r="F1" s="521"/>
      <c r="G1" s="521"/>
      <c r="H1" s="521"/>
      <c r="I1" s="521"/>
      <c r="J1" s="521"/>
      <c r="K1" s="521"/>
      <c r="L1" s="521"/>
      <c r="M1" s="521"/>
      <c r="N1" s="521"/>
      <c r="O1" s="521"/>
      <c r="P1" s="521"/>
      <c r="Q1" s="521"/>
      <c r="R1" s="521"/>
      <c r="S1" s="521"/>
      <c r="T1" s="521"/>
      <c r="U1" s="521"/>
      <c r="V1" s="521"/>
      <c r="W1" s="521"/>
      <c r="X1" s="521"/>
      <c r="Y1" s="521"/>
      <c r="Z1" s="521"/>
    </row>
    <row r="2" spans="1:26" x14ac:dyDescent="0.3">
      <c r="A2" s="522" t="s">
        <v>580</v>
      </c>
      <c r="B2" s="522"/>
      <c r="C2" s="522"/>
      <c r="D2" s="522"/>
      <c r="E2" s="522"/>
      <c r="F2" s="522"/>
      <c r="G2" s="522"/>
      <c r="H2" s="522"/>
      <c r="I2" s="522"/>
      <c r="J2" s="522"/>
      <c r="K2" s="522"/>
      <c r="L2" s="522"/>
      <c r="M2" s="522"/>
      <c r="N2" s="522"/>
      <c r="O2" s="522"/>
      <c r="P2" s="522"/>
      <c r="Q2" s="522"/>
      <c r="R2" s="522"/>
      <c r="S2" s="522"/>
      <c r="T2" s="522"/>
      <c r="U2" s="522"/>
      <c r="V2" s="522"/>
      <c r="W2" s="522"/>
      <c r="X2" s="522"/>
      <c r="Y2" s="522"/>
      <c r="Z2" s="522"/>
    </row>
    <row r="3" spans="1:26" x14ac:dyDescent="0.3">
      <c r="A3" s="522"/>
      <c r="B3" s="522"/>
      <c r="C3" s="522"/>
      <c r="D3" s="522"/>
      <c r="E3" s="522"/>
      <c r="F3" s="522"/>
      <c r="G3" s="522"/>
      <c r="H3" s="522"/>
      <c r="I3" s="522"/>
      <c r="J3" s="522"/>
      <c r="K3" s="522"/>
      <c r="L3" s="522"/>
      <c r="M3" s="522"/>
      <c r="N3" s="522"/>
      <c r="O3" s="522"/>
      <c r="P3" s="522"/>
      <c r="Q3" s="522"/>
      <c r="R3" s="522"/>
      <c r="S3" s="522"/>
      <c r="T3" s="522"/>
      <c r="U3" s="522"/>
      <c r="V3" s="522"/>
      <c r="W3" s="522"/>
      <c r="X3" s="522"/>
      <c r="Y3" s="522"/>
      <c r="Z3" s="522"/>
    </row>
    <row r="4" spans="1:26" x14ac:dyDescent="0.3">
      <c r="A4" s="522"/>
      <c r="B4" s="522"/>
      <c r="C4" s="522"/>
      <c r="D4" s="522"/>
      <c r="E4" s="522"/>
      <c r="F4" s="522"/>
      <c r="G4" s="522"/>
      <c r="H4" s="522"/>
      <c r="I4" s="522"/>
      <c r="J4" s="522"/>
      <c r="K4" s="522"/>
      <c r="L4" s="522"/>
      <c r="M4" s="522"/>
      <c r="N4" s="522"/>
      <c r="O4" s="522"/>
      <c r="P4" s="522"/>
      <c r="Q4" s="522"/>
      <c r="R4" s="522"/>
      <c r="S4" s="522"/>
      <c r="T4" s="522"/>
      <c r="U4" s="522"/>
      <c r="V4" s="522"/>
      <c r="W4" s="522"/>
      <c r="X4" s="522"/>
      <c r="Y4" s="522"/>
      <c r="Z4" s="522"/>
    </row>
    <row r="6" spans="1:26" x14ac:dyDescent="0.3">
      <c r="A6" s="523" t="s">
        <v>581</v>
      </c>
      <c r="B6" s="523"/>
      <c r="C6" s="523"/>
      <c r="D6" s="523"/>
      <c r="E6" s="523"/>
      <c r="F6" s="523"/>
      <c r="G6" s="523"/>
      <c r="H6" s="523"/>
      <c r="J6" s="523" t="s">
        <v>582</v>
      </c>
      <c r="K6" s="523"/>
      <c r="L6" s="523"/>
      <c r="M6" s="523"/>
      <c r="N6" s="523"/>
      <c r="O6" s="523"/>
      <c r="P6" s="523"/>
      <c r="Q6" s="523"/>
      <c r="S6" s="523" t="s">
        <v>583</v>
      </c>
      <c r="T6" s="523"/>
      <c r="U6" s="523"/>
      <c r="V6" s="523"/>
      <c r="W6" s="523"/>
      <c r="X6" s="523"/>
      <c r="Y6" s="523"/>
      <c r="Z6" s="523"/>
    </row>
    <row r="7" spans="1:26" x14ac:dyDescent="0.3">
      <c r="A7" s="522" t="s">
        <v>584</v>
      </c>
      <c r="B7" s="522"/>
      <c r="C7" s="522"/>
      <c r="D7" s="522"/>
      <c r="E7" s="522"/>
      <c r="F7" s="522"/>
      <c r="G7" s="522"/>
      <c r="H7" s="522"/>
      <c r="J7" s="522" t="s">
        <v>585</v>
      </c>
      <c r="K7" s="522"/>
      <c r="L7" s="522"/>
      <c r="M7" s="522"/>
      <c r="N7" s="522"/>
      <c r="O7" s="522"/>
      <c r="P7" s="522"/>
      <c r="Q7" s="522"/>
      <c r="S7" s="522" t="s">
        <v>586</v>
      </c>
      <c r="T7" s="522"/>
      <c r="U7" s="522"/>
      <c r="V7" s="522"/>
      <c r="W7" s="522"/>
      <c r="X7" s="522"/>
      <c r="Y7" s="522"/>
      <c r="Z7" s="522"/>
    </row>
    <row r="8" spans="1:26" x14ac:dyDescent="0.3">
      <c r="A8" s="522"/>
      <c r="B8" s="522"/>
      <c r="C8" s="522"/>
      <c r="D8" s="522"/>
      <c r="E8" s="522"/>
      <c r="F8" s="522"/>
      <c r="G8" s="522"/>
      <c r="H8" s="522"/>
      <c r="J8" s="522"/>
      <c r="K8" s="522"/>
      <c r="L8" s="522"/>
      <c r="M8" s="522"/>
      <c r="N8" s="522"/>
      <c r="O8" s="522"/>
      <c r="P8" s="522"/>
      <c r="Q8" s="522"/>
      <c r="S8" s="522"/>
      <c r="T8" s="522"/>
      <c r="U8" s="522"/>
      <c r="V8" s="522"/>
      <c r="W8" s="522"/>
      <c r="X8" s="522"/>
      <c r="Y8" s="522"/>
      <c r="Z8" s="522"/>
    </row>
    <row r="9" spans="1:26" x14ac:dyDescent="0.3">
      <c r="A9" s="522"/>
      <c r="B9" s="522"/>
      <c r="C9" s="522"/>
      <c r="D9" s="522"/>
      <c r="E9" s="522"/>
      <c r="F9" s="522"/>
      <c r="G9" s="522"/>
      <c r="H9" s="522"/>
      <c r="J9" s="522"/>
      <c r="K9" s="522"/>
      <c r="L9" s="522"/>
      <c r="M9" s="522"/>
      <c r="N9" s="522"/>
      <c r="O9" s="522"/>
      <c r="P9" s="522"/>
      <c r="Q9" s="522"/>
      <c r="S9" s="522"/>
      <c r="T9" s="522"/>
      <c r="U9" s="522"/>
      <c r="V9" s="522"/>
      <c r="W9" s="522"/>
      <c r="X9" s="522"/>
      <c r="Y9" s="522"/>
      <c r="Z9" s="522"/>
    </row>
    <row r="10" spans="1:26" x14ac:dyDescent="0.3">
      <c r="A10" s="522"/>
      <c r="B10" s="522"/>
      <c r="C10" s="522"/>
      <c r="D10" s="522"/>
      <c r="E10" s="522"/>
      <c r="F10" s="522"/>
      <c r="G10" s="522"/>
      <c r="H10" s="522"/>
      <c r="J10" s="522"/>
      <c r="K10" s="522"/>
      <c r="L10" s="522"/>
      <c r="M10" s="522"/>
      <c r="N10" s="522"/>
      <c r="O10" s="522"/>
      <c r="P10" s="522"/>
      <c r="Q10" s="522"/>
      <c r="S10" s="522"/>
      <c r="T10" s="522"/>
      <c r="U10" s="522"/>
      <c r="V10" s="522"/>
      <c r="W10" s="522"/>
      <c r="X10" s="522"/>
      <c r="Y10" s="522"/>
      <c r="Z10" s="522"/>
    </row>
    <row r="11" spans="1:26" x14ac:dyDescent="0.3">
      <c r="A11" s="522"/>
      <c r="B11" s="522"/>
      <c r="C11" s="522"/>
      <c r="D11" s="522"/>
      <c r="E11" s="522"/>
      <c r="F11" s="522"/>
      <c r="G11" s="522"/>
      <c r="H11" s="522"/>
      <c r="J11" s="522"/>
      <c r="K11" s="522"/>
      <c r="L11" s="522"/>
      <c r="M11" s="522"/>
      <c r="N11" s="522"/>
      <c r="O11" s="522"/>
      <c r="P11" s="522"/>
      <c r="Q11" s="522"/>
      <c r="S11" s="522"/>
      <c r="T11" s="522"/>
      <c r="U11" s="522"/>
      <c r="V11" s="522"/>
      <c r="W11" s="522"/>
      <c r="X11" s="522"/>
      <c r="Y11" s="522"/>
      <c r="Z11" s="522"/>
    </row>
    <row r="14" spans="1:26" x14ac:dyDescent="0.3">
      <c r="A14" s="38" t="s">
        <v>587</v>
      </c>
      <c r="J14" s="38" t="s">
        <v>588</v>
      </c>
      <c r="S14" s="38" t="s">
        <v>589</v>
      </c>
    </row>
  </sheetData>
  <mergeCells count="8">
    <mergeCell ref="A1:Z1"/>
    <mergeCell ref="A2:Z4"/>
    <mergeCell ref="A6:H6"/>
    <mergeCell ref="A7:H11"/>
    <mergeCell ref="J6:Q6"/>
    <mergeCell ref="J7:Q11"/>
    <mergeCell ref="S6:Z6"/>
    <mergeCell ref="S7:Z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9"/>
  <sheetViews>
    <sheetView workbookViewId="0"/>
  </sheetViews>
  <sheetFormatPr baseColWidth="10" defaultColWidth="11.5546875" defaultRowHeight="14.4" x14ac:dyDescent="0.3"/>
  <sheetData>
    <row r="1" spans="1:1" x14ac:dyDescent="0.3">
      <c r="A1" s="38" t="s">
        <v>524</v>
      </c>
    </row>
    <row r="19" spans="3:11" x14ac:dyDescent="0.3">
      <c r="C19" t="s">
        <v>20</v>
      </c>
      <c r="K19" t="s">
        <v>525</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9"/>
  <sheetViews>
    <sheetView workbookViewId="0">
      <selection sqref="A1:H1"/>
    </sheetView>
  </sheetViews>
  <sheetFormatPr baseColWidth="10" defaultColWidth="8.88671875" defaultRowHeight="14.4" x14ac:dyDescent="0.3"/>
  <cols>
    <col min="1" max="1" width="4" customWidth="1"/>
    <col min="2" max="2" width="14" customWidth="1"/>
    <col min="3" max="8" width="18" customWidth="1"/>
  </cols>
  <sheetData>
    <row r="1" spans="1:8" ht="19.95" customHeight="1" x14ac:dyDescent="0.3">
      <c r="A1" s="521" t="s">
        <v>590</v>
      </c>
      <c r="B1" s="521"/>
      <c r="C1" s="521"/>
      <c r="D1" s="521"/>
      <c r="E1" s="521"/>
      <c r="F1" s="521"/>
      <c r="G1" s="521"/>
      <c r="H1" s="521"/>
    </row>
    <row r="3" spans="1:8" x14ac:dyDescent="0.3">
      <c r="B3" s="522" t="s">
        <v>591</v>
      </c>
      <c r="C3" s="522"/>
      <c r="D3" s="522"/>
      <c r="E3" s="522"/>
      <c r="F3" s="522"/>
      <c r="G3" s="522"/>
      <c r="H3" s="522"/>
    </row>
    <row r="4" spans="1:8" x14ac:dyDescent="0.3">
      <c r="B4" s="522"/>
      <c r="C4" s="522"/>
      <c r="D4" s="522"/>
      <c r="E4" s="522"/>
      <c r="F4" s="522"/>
      <c r="G4" s="522"/>
      <c r="H4" s="522"/>
    </row>
    <row r="5" spans="1:8" x14ac:dyDescent="0.3">
      <c r="B5" s="522"/>
      <c r="C5" s="522"/>
      <c r="D5" s="522"/>
      <c r="E5" s="522"/>
      <c r="F5" s="522"/>
      <c r="G5" s="522"/>
      <c r="H5" s="522"/>
    </row>
    <row r="6" spans="1:8" x14ac:dyDescent="0.3">
      <c r="B6" s="522"/>
      <c r="C6" s="522"/>
      <c r="D6" s="522"/>
      <c r="E6" s="522"/>
      <c r="F6" s="522"/>
      <c r="G6" s="522"/>
      <c r="H6" s="522"/>
    </row>
    <row r="7" spans="1:8" x14ac:dyDescent="0.3">
      <c r="B7" s="522"/>
      <c r="C7" s="522"/>
      <c r="D7" s="522"/>
      <c r="E7" s="522"/>
      <c r="F7" s="522"/>
      <c r="G7" s="522"/>
      <c r="H7" s="522"/>
    </row>
    <row r="8" spans="1:8" x14ac:dyDescent="0.3">
      <c r="B8" s="522"/>
      <c r="C8" s="522"/>
      <c r="D8" s="522"/>
      <c r="E8" s="522"/>
      <c r="F8" s="522"/>
      <c r="G8" s="522"/>
      <c r="H8" s="522"/>
    </row>
    <row r="9" spans="1:8" x14ac:dyDescent="0.3">
      <c r="B9" s="522"/>
      <c r="C9" s="522"/>
      <c r="D9" s="522"/>
      <c r="E9" s="522"/>
      <c r="F9" s="522"/>
      <c r="G9" s="522"/>
      <c r="H9" s="522"/>
    </row>
    <row r="10" spans="1:8" x14ac:dyDescent="0.3">
      <c r="B10" s="522"/>
      <c r="C10" s="522"/>
      <c r="D10" s="522"/>
      <c r="E10" s="522"/>
      <c r="F10" s="522"/>
      <c r="G10" s="522"/>
      <c r="H10" s="522"/>
    </row>
    <row r="11" spans="1:8" x14ac:dyDescent="0.3">
      <c r="B11" s="522"/>
      <c r="C11" s="522"/>
      <c r="D11" s="522"/>
      <c r="E11" s="522"/>
      <c r="F11" s="522"/>
      <c r="G11" s="522"/>
      <c r="H11" s="522"/>
    </row>
    <row r="12" spans="1:8" x14ac:dyDescent="0.3">
      <c r="B12" s="522"/>
      <c r="C12" s="522"/>
      <c r="D12" s="522"/>
      <c r="E12" s="522"/>
      <c r="F12" s="522"/>
      <c r="G12" s="522"/>
      <c r="H12" s="522"/>
    </row>
    <row r="13" spans="1:8" x14ac:dyDescent="0.3">
      <c r="B13" s="522"/>
      <c r="C13" s="522"/>
      <c r="D13" s="522"/>
      <c r="E13" s="522"/>
      <c r="F13" s="522"/>
      <c r="G13" s="522"/>
      <c r="H13" s="522"/>
    </row>
    <row r="14" spans="1:8" x14ac:dyDescent="0.3">
      <c r="B14" s="522"/>
      <c r="C14" s="522"/>
      <c r="D14" s="522"/>
      <c r="E14" s="522"/>
      <c r="F14" s="522"/>
      <c r="G14" s="522"/>
      <c r="H14" s="522"/>
    </row>
    <row r="15" spans="1:8" x14ac:dyDescent="0.3">
      <c r="B15" s="522"/>
      <c r="C15" s="522"/>
      <c r="D15" s="522"/>
      <c r="E15" s="522"/>
      <c r="F15" s="522"/>
      <c r="G15" s="522"/>
      <c r="H15" s="522"/>
    </row>
    <row r="16" spans="1:8" x14ac:dyDescent="0.3">
      <c r="B16" s="522"/>
      <c r="C16" s="522"/>
      <c r="D16" s="522"/>
      <c r="E16" s="522"/>
      <c r="F16" s="522"/>
      <c r="G16" s="522"/>
      <c r="H16" s="522"/>
    </row>
    <row r="19" spans="3:3" x14ac:dyDescent="0.3">
      <c r="C19" s="38" t="s">
        <v>592</v>
      </c>
    </row>
  </sheetData>
  <mergeCells count="2">
    <mergeCell ref="A1:H1"/>
    <mergeCell ref="B3:H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5"/>
  <sheetViews>
    <sheetView workbookViewId="0"/>
  </sheetViews>
  <sheetFormatPr baseColWidth="10" defaultColWidth="11.44140625" defaultRowHeight="14.4" x14ac:dyDescent="0.3"/>
  <sheetData>
    <row r="1" spans="1:2" x14ac:dyDescent="0.3">
      <c r="A1" s="38" t="s">
        <v>526</v>
      </c>
    </row>
    <row r="15" spans="1:2" x14ac:dyDescent="0.3">
      <c r="B15" t="s">
        <v>21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8"/>
  <sheetViews>
    <sheetView workbookViewId="0">
      <selection sqref="A1:H1"/>
    </sheetView>
  </sheetViews>
  <sheetFormatPr baseColWidth="10" defaultColWidth="8.88671875" defaultRowHeight="14.4" x14ac:dyDescent="0.3"/>
  <cols>
    <col min="1" max="1" width="4" customWidth="1"/>
    <col min="2" max="2" width="14" customWidth="1"/>
    <col min="3" max="8" width="18" customWidth="1"/>
  </cols>
  <sheetData>
    <row r="1" spans="1:8" ht="19.95" customHeight="1" x14ac:dyDescent="0.3">
      <c r="A1" s="521" t="s">
        <v>593</v>
      </c>
      <c r="B1" s="521"/>
      <c r="C1" s="521"/>
      <c r="D1" s="521"/>
      <c r="E1" s="521"/>
      <c r="F1" s="521"/>
      <c r="G1" s="521"/>
      <c r="H1" s="521"/>
    </row>
    <row r="3" spans="1:8" x14ac:dyDescent="0.3">
      <c r="B3" s="522" t="s">
        <v>594</v>
      </c>
      <c r="C3" s="522"/>
      <c r="D3" s="522"/>
      <c r="E3" s="522"/>
      <c r="F3" s="522"/>
      <c r="G3" s="522"/>
      <c r="H3" s="522"/>
    </row>
    <row r="4" spans="1:8" x14ac:dyDescent="0.3">
      <c r="B4" s="522"/>
      <c r="C4" s="522"/>
      <c r="D4" s="522"/>
      <c r="E4" s="522"/>
      <c r="F4" s="522"/>
      <c r="G4" s="522"/>
      <c r="H4" s="522"/>
    </row>
    <row r="5" spans="1:8" x14ac:dyDescent="0.3">
      <c r="B5" s="522"/>
      <c r="C5" s="522"/>
      <c r="D5" s="522"/>
      <c r="E5" s="522"/>
      <c r="F5" s="522"/>
      <c r="G5" s="522"/>
      <c r="H5" s="522"/>
    </row>
    <row r="6" spans="1:8" x14ac:dyDescent="0.3">
      <c r="B6" s="522"/>
      <c r="C6" s="522"/>
      <c r="D6" s="522"/>
      <c r="E6" s="522"/>
      <c r="F6" s="522"/>
      <c r="G6" s="522"/>
      <c r="H6" s="522"/>
    </row>
    <row r="7" spans="1:8" x14ac:dyDescent="0.3">
      <c r="B7" s="522"/>
      <c r="C7" s="522"/>
      <c r="D7" s="522"/>
      <c r="E7" s="522"/>
      <c r="F7" s="522"/>
      <c r="G7" s="522"/>
      <c r="H7" s="522"/>
    </row>
    <row r="8" spans="1:8" x14ac:dyDescent="0.3">
      <c r="B8" s="522"/>
      <c r="C8" s="522"/>
      <c r="D8" s="522"/>
      <c r="E8" s="522"/>
      <c r="F8" s="522"/>
      <c r="G8" s="522"/>
      <c r="H8" s="522"/>
    </row>
    <row r="9" spans="1:8" x14ac:dyDescent="0.3">
      <c r="B9" s="522"/>
      <c r="C9" s="522"/>
      <c r="D9" s="522"/>
      <c r="E9" s="522"/>
      <c r="F9" s="522"/>
      <c r="G9" s="522"/>
      <c r="H9" s="522"/>
    </row>
    <row r="10" spans="1:8" x14ac:dyDescent="0.3">
      <c r="B10" s="522"/>
      <c r="C10" s="522"/>
      <c r="D10" s="522"/>
      <c r="E10" s="522"/>
      <c r="F10" s="522"/>
      <c r="G10" s="522"/>
      <c r="H10" s="522"/>
    </row>
    <row r="11" spans="1:8" x14ac:dyDescent="0.3">
      <c r="B11" s="522"/>
      <c r="C11" s="522"/>
      <c r="D11" s="522"/>
      <c r="E11" s="522"/>
      <c r="F11" s="522"/>
      <c r="G11" s="522"/>
      <c r="H11" s="522"/>
    </row>
    <row r="12" spans="1:8" x14ac:dyDescent="0.3">
      <c r="B12" s="522"/>
      <c r="C12" s="522"/>
      <c r="D12" s="522"/>
      <c r="E12" s="522"/>
      <c r="F12" s="522"/>
      <c r="G12" s="522"/>
      <c r="H12" s="522"/>
    </row>
    <row r="13" spans="1:8" x14ac:dyDescent="0.3">
      <c r="B13" s="522"/>
      <c r="C13" s="522"/>
      <c r="D13" s="522"/>
      <c r="E13" s="522"/>
      <c r="F13" s="522"/>
      <c r="G13" s="522"/>
      <c r="H13" s="522"/>
    </row>
    <row r="14" spans="1:8" x14ac:dyDescent="0.3">
      <c r="B14" s="522"/>
      <c r="C14" s="522"/>
      <c r="D14" s="522"/>
      <c r="E14" s="522"/>
      <c r="F14" s="522"/>
      <c r="G14" s="522"/>
      <c r="H14" s="522"/>
    </row>
    <row r="15" spans="1:8" x14ac:dyDescent="0.3">
      <c r="B15" s="522"/>
      <c r="C15" s="522"/>
      <c r="D15" s="522"/>
      <c r="E15" s="522"/>
      <c r="F15" s="522"/>
      <c r="G15" s="522"/>
      <c r="H15" s="522"/>
    </row>
    <row r="18" spans="3:3" x14ac:dyDescent="0.3">
      <c r="C18" s="38" t="s">
        <v>595</v>
      </c>
    </row>
  </sheetData>
  <mergeCells count="2">
    <mergeCell ref="A1:H1"/>
    <mergeCell ref="B3:H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workbookViewId="0"/>
  </sheetViews>
  <sheetFormatPr baseColWidth="10" defaultColWidth="11.44140625" defaultRowHeight="14.4" x14ac:dyDescent="0.3"/>
  <sheetData>
    <row r="1" spans="1:2" x14ac:dyDescent="0.3">
      <c r="A1" s="38" t="s">
        <v>527</v>
      </c>
    </row>
    <row r="15" spans="1:2" x14ac:dyDescent="0.3">
      <c r="B15" t="s">
        <v>22</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ColWidth="11.5546875" defaultRowHeight="14.4" x14ac:dyDescent="0.3"/>
  <sheetData>
    <row r="1" spans="1:1" x14ac:dyDescent="0.3">
      <c r="A1" t="s">
        <v>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6"/>
  <sheetViews>
    <sheetView workbookViewId="0"/>
  </sheetViews>
  <sheetFormatPr baseColWidth="10" defaultRowHeight="14.4" x14ac:dyDescent="0.3"/>
  <sheetData>
    <row r="1" spans="1:17" x14ac:dyDescent="0.3">
      <c r="A1" t="s">
        <v>6</v>
      </c>
      <c r="I1" t="s">
        <v>7</v>
      </c>
      <c r="Q1" t="s">
        <v>529</v>
      </c>
    </row>
    <row r="16" spans="1:17" x14ac:dyDescent="0.3">
      <c r="A16" t="s">
        <v>530</v>
      </c>
      <c r="I16" t="s">
        <v>531</v>
      </c>
      <c r="Q16" t="s">
        <v>532</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1"/>
  <sheetViews>
    <sheetView workbookViewId="0"/>
  </sheetViews>
  <sheetFormatPr baseColWidth="10" defaultRowHeight="14.4" x14ac:dyDescent="0.3"/>
  <sheetData>
    <row r="1" spans="1:17" x14ac:dyDescent="0.3">
      <c r="A1" t="s">
        <v>533</v>
      </c>
      <c r="I1" t="s">
        <v>534</v>
      </c>
      <c r="Q1" t="s">
        <v>535</v>
      </c>
    </row>
    <row r="11" spans="1:17" x14ac:dyDescent="0.3">
      <c r="A11" t="s">
        <v>536</v>
      </c>
      <c r="I11" t="s">
        <v>537</v>
      </c>
      <c r="Q11" t="s">
        <v>538</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W12"/>
  <sheetViews>
    <sheetView workbookViewId="0"/>
  </sheetViews>
  <sheetFormatPr baseColWidth="10" defaultRowHeight="14.4" x14ac:dyDescent="0.3"/>
  <sheetData>
    <row r="1" spans="1:49" x14ac:dyDescent="0.3">
      <c r="A1" t="s">
        <v>539</v>
      </c>
      <c r="I1" t="s">
        <v>540</v>
      </c>
      <c r="Q1" t="s">
        <v>541</v>
      </c>
      <c r="Y1" t="s">
        <v>542</v>
      </c>
      <c r="AG1" t="s">
        <v>543</v>
      </c>
      <c r="AO1" t="s">
        <v>544</v>
      </c>
      <c r="AW1" t="s">
        <v>545</v>
      </c>
    </row>
    <row r="12" spans="1:49" x14ac:dyDescent="0.3">
      <c r="A12" t="s">
        <v>546</v>
      </c>
      <c r="I12" t="s">
        <v>547</v>
      </c>
      <c r="Q12" t="s">
        <v>548</v>
      </c>
      <c r="Y12" t="s">
        <v>549</v>
      </c>
      <c r="AG12" t="s">
        <v>550</v>
      </c>
      <c r="AO12" t="s">
        <v>551</v>
      </c>
      <c r="AW12" t="s">
        <v>552</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2"/>
  <sheetViews>
    <sheetView workbookViewId="0"/>
  </sheetViews>
  <sheetFormatPr baseColWidth="10" defaultRowHeight="14.4" x14ac:dyDescent="0.3"/>
  <sheetData>
    <row r="1" spans="1:1" x14ac:dyDescent="0.3">
      <c r="A1" t="s">
        <v>553</v>
      </c>
    </row>
    <row r="12" spans="1:1" x14ac:dyDescent="0.3">
      <c r="A12" t="s">
        <v>554</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3"/>
  <sheetViews>
    <sheetView workbookViewId="0"/>
  </sheetViews>
  <sheetFormatPr baseColWidth="10" defaultRowHeight="14.4" x14ac:dyDescent="0.3"/>
  <sheetData>
    <row r="1" spans="1:1" x14ac:dyDescent="0.3">
      <c r="A1" t="s">
        <v>555</v>
      </c>
    </row>
    <row r="13" spans="1:1" x14ac:dyDescent="0.3">
      <c r="A13" t="s">
        <v>556</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16"/>
  <sheetViews>
    <sheetView topLeftCell="A6" workbookViewId="0">
      <selection activeCell="A11" sqref="A11:XFD14"/>
    </sheetView>
  </sheetViews>
  <sheetFormatPr baseColWidth="10" defaultColWidth="11.5546875" defaultRowHeight="14.4" x14ac:dyDescent="0.3"/>
  <cols>
    <col min="1" max="1" width="15" style="2" customWidth="1"/>
    <col min="2" max="2" width="8" style="4" customWidth="1"/>
    <col min="3" max="3" width="38" style="4" customWidth="1"/>
    <col min="4" max="4" width="20" style="4" customWidth="1"/>
    <col min="5" max="5" width="14" customWidth="1"/>
    <col min="6" max="6" width="42" customWidth="1"/>
    <col min="7" max="7" width="30" customWidth="1"/>
    <col min="8" max="8" width="28" customWidth="1"/>
    <col min="9" max="9" width="44" customWidth="1"/>
    <col min="10" max="10" width="64" customWidth="1"/>
    <col min="11" max="11" width="44" customWidth="1"/>
  </cols>
  <sheetData>
    <row r="1" spans="1:11" ht="20.85" customHeight="1" x14ac:dyDescent="0.3">
      <c r="A1" s="524" t="s">
        <v>188</v>
      </c>
      <c r="B1" s="524"/>
      <c r="C1" s="524"/>
      <c r="D1" s="524"/>
      <c r="E1" s="525"/>
      <c r="F1" s="525"/>
      <c r="G1" s="525"/>
      <c r="H1" s="525"/>
      <c r="I1" s="525"/>
      <c r="J1" s="525"/>
      <c r="K1" s="525"/>
    </row>
    <row r="2" spans="1:11" ht="33.6" customHeight="1" x14ac:dyDescent="0.3">
      <c r="A2" s="526" t="s">
        <v>189</v>
      </c>
      <c r="B2" s="526"/>
      <c r="C2" s="526"/>
      <c r="D2" s="526"/>
      <c r="E2" s="526"/>
      <c r="F2" s="526"/>
      <c r="G2" s="526"/>
      <c r="H2" s="526"/>
      <c r="I2" s="527"/>
      <c r="J2" s="527"/>
      <c r="K2" s="527"/>
    </row>
    <row r="3" spans="1:11" ht="27.15" customHeight="1" x14ac:dyDescent="0.3">
      <c r="A3" s="364" t="s">
        <v>190</v>
      </c>
      <c r="B3" s="365" t="s">
        <v>191</v>
      </c>
      <c r="C3" s="365" t="s">
        <v>192</v>
      </c>
      <c r="D3" s="365" t="s">
        <v>193</v>
      </c>
      <c r="E3" s="422" t="s">
        <v>194</v>
      </c>
      <c r="F3" s="423" t="s">
        <v>195</v>
      </c>
      <c r="G3" s="422" t="s">
        <v>196</v>
      </c>
      <c r="H3" s="424" t="s">
        <v>197</v>
      </c>
      <c r="I3" s="425" t="s">
        <v>198</v>
      </c>
      <c r="J3" s="425" t="s">
        <v>199</v>
      </c>
      <c r="K3" s="425" t="s">
        <v>200</v>
      </c>
    </row>
    <row r="4" spans="1:11" ht="34.5" customHeight="1" x14ac:dyDescent="0.3">
      <c r="A4" s="366" t="s">
        <v>201</v>
      </c>
      <c r="B4" s="367" t="s">
        <v>1</v>
      </c>
      <c r="C4" s="367" t="s">
        <v>202</v>
      </c>
      <c r="D4" s="367" t="s">
        <v>203</v>
      </c>
      <c r="E4" s="389">
        <v>9027</v>
      </c>
      <c r="F4" s="379" t="s">
        <v>204</v>
      </c>
      <c r="G4" s="380" t="s">
        <v>205</v>
      </c>
      <c r="H4" s="381" t="s">
        <v>206</v>
      </c>
      <c r="I4" s="382" t="s">
        <v>207</v>
      </c>
      <c r="J4" s="382" t="s">
        <v>208</v>
      </c>
      <c r="K4" s="382" t="s">
        <v>209</v>
      </c>
    </row>
    <row r="5" spans="1:11" ht="34.5" customHeight="1" x14ac:dyDescent="0.3">
      <c r="A5" s="366" t="s">
        <v>201</v>
      </c>
      <c r="B5" s="367" t="s">
        <v>1</v>
      </c>
      <c r="C5" s="367" t="s">
        <v>210</v>
      </c>
      <c r="D5" s="367" t="s">
        <v>203</v>
      </c>
      <c r="E5" s="389">
        <v>9028</v>
      </c>
      <c r="F5" s="379" t="s">
        <v>211</v>
      </c>
      <c r="G5" s="380" t="s">
        <v>212</v>
      </c>
      <c r="H5" s="381" t="s">
        <v>206</v>
      </c>
      <c r="I5" s="382" t="s">
        <v>207</v>
      </c>
      <c r="J5" s="382" t="s">
        <v>208</v>
      </c>
      <c r="K5" s="382" t="s">
        <v>213</v>
      </c>
    </row>
    <row r="6" spans="1:11" ht="34.5" customHeight="1" x14ac:dyDescent="0.3">
      <c r="A6" s="366" t="s">
        <v>201</v>
      </c>
      <c r="B6" s="367" t="s">
        <v>1</v>
      </c>
      <c r="C6" s="367" t="s">
        <v>214</v>
      </c>
      <c r="D6" s="367" t="s">
        <v>203</v>
      </c>
      <c r="E6" s="389">
        <v>9029</v>
      </c>
      <c r="F6" s="379" t="s">
        <v>215</v>
      </c>
      <c r="G6" s="380" t="s">
        <v>216</v>
      </c>
      <c r="H6" s="381" t="s">
        <v>206</v>
      </c>
      <c r="I6" s="382" t="s">
        <v>217</v>
      </c>
      <c r="J6" s="382" t="s">
        <v>218</v>
      </c>
      <c r="K6" s="382" t="s">
        <v>219</v>
      </c>
    </row>
    <row r="7" spans="1:11" ht="34.5" customHeight="1" x14ac:dyDescent="0.3">
      <c r="A7" s="368" t="s">
        <v>201</v>
      </c>
      <c r="B7" s="369" t="s">
        <v>1</v>
      </c>
      <c r="C7" s="369" t="s">
        <v>220</v>
      </c>
      <c r="D7" s="369" t="s">
        <v>203</v>
      </c>
      <c r="E7" s="390">
        <v>9030</v>
      </c>
      <c r="F7" s="383" t="s">
        <v>221</v>
      </c>
      <c r="G7" s="383" t="s">
        <v>222</v>
      </c>
      <c r="H7" s="384" t="s">
        <v>206</v>
      </c>
      <c r="I7" s="382" t="s">
        <v>223</v>
      </c>
      <c r="J7" s="382" t="s">
        <v>224</v>
      </c>
      <c r="K7" s="382" t="s">
        <v>225</v>
      </c>
    </row>
    <row r="8" spans="1:11" ht="34.5" customHeight="1" x14ac:dyDescent="0.3">
      <c r="A8" s="370" t="s">
        <v>201</v>
      </c>
      <c r="B8" s="371" t="s">
        <v>3</v>
      </c>
      <c r="C8" s="371" t="s">
        <v>226</v>
      </c>
      <c r="D8" s="371" t="s">
        <v>203</v>
      </c>
      <c r="E8" s="391">
        <v>915</v>
      </c>
      <c r="F8" s="385" t="s">
        <v>227</v>
      </c>
      <c r="G8" s="386" t="s">
        <v>212</v>
      </c>
      <c r="H8" s="387" t="s">
        <v>206</v>
      </c>
      <c r="I8" s="382" t="s">
        <v>207</v>
      </c>
      <c r="J8" s="382" t="s">
        <v>208</v>
      </c>
      <c r="K8" s="382" t="s">
        <v>228</v>
      </c>
    </row>
    <row r="9" spans="1:11" ht="34.5" customHeight="1" x14ac:dyDescent="0.3">
      <c r="A9" s="372" t="s">
        <v>201</v>
      </c>
      <c r="B9" s="373" t="s">
        <v>229</v>
      </c>
      <c r="C9" s="373" t="s">
        <v>230</v>
      </c>
      <c r="D9" s="371" t="s">
        <v>31</v>
      </c>
      <c r="E9" s="391">
        <v>13894</v>
      </c>
      <c r="F9" s="385" t="s">
        <v>231</v>
      </c>
      <c r="G9" s="386" t="s">
        <v>232</v>
      </c>
      <c r="H9" s="387" t="s">
        <v>206</v>
      </c>
      <c r="I9" s="382" t="s">
        <v>233</v>
      </c>
      <c r="J9" s="382" t="s">
        <v>234</v>
      </c>
      <c r="K9" s="382" t="s">
        <v>235</v>
      </c>
    </row>
    <row r="10" spans="1:11" ht="77.7" customHeight="1" x14ac:dyDescent="0.3">
      <c r="A10" s="378" t="s">
        <v>201</v>
      </c>
      <c r="B10" s="374" t="s">
        <v>229</v>
      </c>
      <c r="C10" s="374" t="s">
        <v>230</v>
      </c>
      <c r="D10" s="374" t="s">
        <v>30</v>
      </c>
      <c r="E10" s="392">
        <v>13895</v>
      </c>
      <c r="F10" s="388" t="s">
        <v>236</v>
      </c>
      <c r="G10" s="388" t="s">
        <v>237</v>
      </c>
      <c r="H10" s="388" t="s">
        <v>206</v>
      </c>
      <c r="I10" s="382" t="s">
        <v>238</v>
      </c>
      <c r="J10" s="382" t="s">
        <v>239</v>
      </c>
      <c r="K10" s="382" t="s">
        <v>240</v>
      </c>
    </row>
    <row r="11" spans="1:11" ht="43.2" customHeight="1" x14ac:dyDescent="0.3">
      <c r="A11" s="375" t="s">
        <v>201</v>
      </c>
      <c r="B11" s="367" t="s">
        <v>244</v>
      </c>
      <c r="C11" s="367" t="s">
        <v>245</v>
      </c>
      <c r="D11" s="367" t="s">
        <v>30</v>
      </c>
      <c r="E11" s="393">
        <v>9033</v>
      </c>
      <c r="F11" s="380" t="s">
        <v>246</v>
      </c>
      <c r="G11" s="380" t="s">
        <v>212</v>
      </c>
      <c r="H11" s="380" t="s">
        <v>206</v>
      </c>
      <c r="I11" s="382" t="s">
        <v>247</v>
      </c>
      <c r="J11" s="382" t="s">
        <v>248</v>
      </c>
      <c r="K11" s="382" t="s">
        <v>249</v>
      </c>
    </row>
    <row r="12" spans="1:11" ht="43.2" customHeight="1" x14ac:dyDescent="0.3">
      <c r="A12" s="375" t="s">
        <v>201</v>
      </c>
      <c r="B12" s="367" t="s">
        <v>244</v>
      </c>
      <c r="C12" s="367" t="s">
        <v>245</v>
      </c>
      <c r="D12" s="367" t="s">
        <v>31</v>
      </c>
      <c r="E12" s="393">
        <v>9034</v>
      </c>
      <c r="F12" s="380" t="s">
        <v>250</v>
      </c>
      <c r="G12" s="380" t="s">
        <v>212</v>
      </c>
      <c r="H12" s="380" t="s">
        <v>206</v>
      </c>
      <c r="I12" s="382" t="s">
        <v>223</v>
      </c>
      <c r="J12" s="382" t="s">
        <v>224</v>
      </c>
      <c r="K12" s="382" t="s">
        <v>251</v>
      </c>
    </row>
    <row r="13" spans="1:11" ht="77.7" customHeight="1" x14ac:dyDescent="0.3">
      <c r="A13" s="375" t="s">
        <v>201</v>
      </c>
      <c r="B13" s="367" t="s">
        <v>252</v>
      </c>
      <c r="C13" s="367" t="s">
        <v>253</v>
      </c>
      <c r="D13" s="367" t="s">
        <v>31</v>
      </c>
      <c r="E13" s="393">
        <v>13900</v>
      </c>
      <c r="F13" s="380" t="s">
        <v>254</v>
      </c>
      <c r="G13" s="380" t="s">
        <v>255</v>
      </c>
      <c r="H13" s="380" t="s">
        <v>206</v>
      </c>
      <c r="I13" s="382" t="s">
        <v>256</v>
      </c>
      <c r="J13" s="382" t="s">
        <v>257</v>
      </c>
      <c r="K13" s="382" t="s">
        <v>258</v>
      </c>
    </row>
    <row r="14" spans="1:11" ht="95.1" customHeight="1" x14ac:dyDescent="0.3">
      <c r="A14" s="375" t="s">
        <v>201</v>
      </c>
      <c r="B14" s="367" t="s">
        <v>252</v>
      </c>
      <c r="C14" s="367" t="s">
        <v>253</v>
      </c>
      <c r="D14" s="367" t="s">
        <v>30</v>
      </c>
      <c r="E14" s="393">
        <v>13901</v>
      </c>
      <c r="F14" s="380" t="s">
        <v>259</v>
      </c>
      <c r="G14" s="380" t="s">
        <v>260</v>
      </c>
      <c r="H14" s="380" t="s">
        <v>206</v>
      </c>
      <c r="I14" s="382" t="s">
        <v>261</v>
      </c>
      <c r="J14" s="382" t="s">
        <v>262</v>
      </c>
      <c r="K14" s="382" t="s">
        <v>263</v>
      </c>
    </row>
    <row r="15" spans="1:11" ht="34.5" customHeight="1" x14ac:dyDescent="0.3">
      <c r="A15" s="375" t="s">
        <v>201</v>
      </c>
      <c r="B15" s="367" t="s">
        <v>4</v>
      </c>
      <c r="C15" s="367" t="s">
        <v>264</v>
      </c>
      <c r="D15" s="367" t="s">
        <v>203</v>
      </c>
      <c r="E15" s="393">
        <v>9059</v>
      </c>
      <c r="F15" s="380" t="s">
        <v>265</v>
      </c>
      <c r="G15" s="380" t="s">
        <v>212</v>
      </c>
      <c r="H15" s="380" t="s">
        <v>206</v>
      </c>
      <c r="I15" s="382" t="s">
        <v>266</v>
      </c>
      <c r="J15" s="382" t="s">
        <v>267</v>
      </c>
      <c r="K15" s="382" t="s">
        <v>268</v>
      </c>
    </row>
    <row r="16" spans="1:11" ht="51.9" customHeight="1" x14ac:dyDescent="0.3">
      <c r="A16" s="375" t="s">
        <v>201</v>
      </c>
      <c r="B16" s="367" t="s">
        <v>5</v>
      </c>
      <c r="C16" s="367" t="s">
        <v>269</v>
      </c>
      <c r="D16" s="367" t="s">
        <v>31</v>
      </c>
      <c r="E16" s="393">
        <v>13902</v>
      </c>
      <c r="F16" s="380" t="s">
        <v>270</v>
      </c>
      <c r="G16" s="380" t="s">
        <v>241</v>
      </c>
      <c r="H16" s="380" t="s">
        <v>206</v>
      </c>
      <c r="I16" s="382" t="s">
        <v>242</v>
      </c>
      <c r="J16" s="382" t="s">
        <v>243</v>
      </c>
      <c r="K16" s="382" t="s">
        <v>271</v>
      </c>
    </row>
    <row r="17" spans="1:11" ht="69.150000000000006" customHeight="1" x14ac:dyDescent="0.3">
      <c r="A17" s="375" t="s">
        <v>201</v>
      </c>
      <c r="B17" s="367" t="s">
        <v>5</v>
      </c>
      <c r="C17" s="367" t="s">
        <v>269</v>
      </c>
      <c r="D17" s="367" t="s">
        <v>30</v>
      </c>
      <c r="E17" s="393">
        <v>13903</v>
      </c>
      <c r="F17" s="380" t="s">
        <v>272</v>
      </c>
      <c r="G17" s="380" t="s">
        <v>273</v>
      </c>
      <c r="H17" s="380" t="s">
        <v>206</v>
      </c>
      <c r="I17" s="382" t="s">
        <v>274</v>
      </c>
      <c r="J17" s="382" t="s">
        <v>275</v>
      </c>
      <c r="K17" s="382" t="s">
        <v>276</v>
      </c>
    </row>
    <row r="18" spans="1:11" ht="34.5" customHeight="1" x14ac:dyDescent="0.3">
      <c r="A18" s="375" t="s">
        <v>201</v>
      </c>
      <c r="B18" s="367" t="s">
        <v>277</v>
      </c>
      <c r="C18" s="367" t="s">
        <v>278</v>
      </c>
      <c r="D18" s="367" t="s">
        <v>203</v>
      </c>
      <c r="E18" s="393">
        <v>9060</v>
      </c>
      <c r="F18" s="380" t="s">
        <v>279</v>
      </c>
      <c r="G18" s="380" t="s">
        <v>212</v>
      </c>
      <c r="H18" s="380" t="s">
        <v>206</v>
      </c>
      <c r="I18" s="382" t="s">
        <v>280</v>
      </c>
      <c r="J18" s="382" t="s">
        <v>281</v>
      </c>
      <c r="K18" s="382" t="s">
        <v>282</v>
      </c>
    </row>
    <row r="19" spans="1:11" ht="34.5" customHeight="1" x14ac:dyDescent="0.3">
      <c r="A19" s="375" t="s">
        <v>201</v>
      </c>
      <c r="B19" s="367" t="s">
        <v>6</v>
      </c>
      <c r="C19" s="367" t="s">
        <v>283</v>
      </c>
      <c r="D19" s="367" t="s">
        <v>203</v>
      </c>
      <c r="E19" s="393">
        <v>9061</v>
      </c>
      <c r="F19" s="380" t="s">
        <v>284</v>
      </c>
      <c r="G19" s="380" t="s">
        <v>212</v>
      </c>
      <c r="H19" s="380" t="s">
        <v>206</v>
      </c>
      <c r="I19" s="382" t="s">
        <v>285</v>
      </c>
      <c r="J19" s="382" t="s">
        <v>286</v>
      </c>
      <c r="K19" s="382" t="s">
        <v>287</v>
      </c>
    </row>
    <row r="20" spans="1:11" ht="77.7" customHeight="1" x14ac:dyDescent="0.3">
      <c r="A20" s="375" t="s">
        <v>201</v>
      </c>
      <c r="B20" s="367" t="s">
        <v>7</v>
      </c>
      <c r="C20" s="367" t="s">
        <v>288</v>
      </c>
      <c r="D20" s="367" t="s">
        <v>203</v>
      </c>
      <c r="E20" s="393">
        <v>9062</v>
      </c>
      <c r="F20" s="380" t="s">
        <v>289</v>
      </c>
      <c r="G20" s="380" t="s">
        <v>290</v>
      </c>
      <c r="H20" s="380" t="s">
        <v>206</v>
      </c>
      <c r="I20" s="382" t="s">
        <v>291</v>
      </c>
      <c r="J20" s="382" t="s">
        <v>292</v>
      </c>
      <c r="K20" s="382" t="s">
        <v>293</v>
      </c>
    </row>
    <row r="21" spans="1:11" ht="43.2" customHeight="1" x14ac:dyDescent="0.3">
      <c r="A21" s="375" t="s">
        <v>201</v>
      </c>
      <c r="B21" s="367" t="s">
        <v>294</v>
      </c>
      <c r="C21" s="376" t="s">
        <v>295</v>
      </c>
      <c r="D21" s="367" t="s">
        <v>203</v>
      </c>
      <c r="E21" s="393">
        <v>9064</v>
      </c>
      <c r="F21" s="380" t="s">
        <v>296</v>
      </c>
      <c r="G21" s="380" t="s">
        <v>212</v>
      </c>
      <c r="H21" s="380" t="s">
        <v>206</v>
      </c>
      <c r="I21" s="382" t="s">
        <v>297</v>
      </c>
      <c r="J21" s="382" t="s">
        <v>298</v>
      </c>
      <c r="K21" s="382" t="s">
        <v>299</v>
      </c>
    </row>
    <row r="22" spans="1:11" ht="43.2" customHeight="1" x14ac:dyDescent="0.3">
      <c r="A22" s="375" t="s">
        <v>201</v>
      </c>
      <c r="B22" s="367" t="s">
        <v>294</v>
      </c>
      <c r="C22" s="376" t="s">
        <v>300</v>
      </c>
      <c r="D22" s="367" t="s">
        <v>203</v>
      </c>
      <c r="E22" s="393">
        <v>9065</v>
      </c>
      <c r="F22" s="380" t="s">
        <v>301</v>
      </c>
      <c r="G22" s="380" t="s">
        <v>302</v>
      </c>
      <c r="H22" s="380" t="s">
        <v>206</v>
      </c>
      <c r="I22" s="382" t="s">
        <v>303</v>
      </c>
      <c r="J22" s="382" t="s">
        <v>304</v>
      </c>
      <c r="K22" s="382" t="s">
        <v>305</v>
      </c>
    </row>
    <row r="23" spans="1:11" ht="43.2" customHeight="1" x14ac:dyDescent="0.3">
      <c r="A23" s="375" t="s">
        <v>201</v>
      </c>
      <c r="B23" s="367" t="s">
        <v>294</v>
      </c>
      <c r="C23" s="376" t="s">
        <v>306</v>
      </c>
      <c r="D23" s="367" t="s">
        <v>203</v>
      </c>
      <c r="E23" s="393">
        <v>9066</v>
      </c>
      <c r="F23" s="380" t="s">
        <v>307</v>
      </c>
      <c r="G23" s="380" t="s">
        <v>302</v>
      </c>
      <c r="H23" s="380" t="s">
        <v>206</v>
      </c>
      <c r="I23" s="382" t="s">
        <v>303</v>
      </c>
      <c r="J23" s="382" t="s">
        <v>308</v>
      </c>
      <c r="K23" s="382" t="s">
        <v>309</v>
      </c>
    </row>
    <row r="24" spans="1:11" ht="86.4" customHeight="1" x14ac:dyDescent="0.3">
      <c r="A24" s="375" t="s">
        <v>201</v>
      </c>
      <c r="B24" s="367" t="s">
        <v>8</v>
      </c>
      <c r="C24" s="376" t="s">
        <v>310</v>
      </c>
      <c r="D24" s="367" t="s">
        <v>30</v>
      </c>
      <c r="E24" s="393">
        <v>9070</v>
      </c>
      <c r="F24" s="380" t="s">
        <v>311</v>
      </c>
      <c r="G24" s="380" t="s">
        <v>216</v>
      </c>
      <c r="H24" s="380" t="s">
        <v>206</v>
      </c>
      <c r="I24" s="382" t="s">
        <v>312</v>
      </c>
      <c r="J24" s="382" t="s">
        <v>313</v>
      </c>
      <c r="K24" s="382" t="s">
        <v>314</v>
      </c>
    </row>
    <row r="25" spans="1:11" ht="43.2" customHeight="1" x14ac:dyDescent="0.3">
      <c r="A25" s="375" t="s">
        <v>201</v>
      </c>
      <c r="B25" s="367" t="s">
        <v>8</v>
      </c>
      <c r="C25" s="376" t="s">
        <v>310</v>
      </c>
      <c r="D25" s="367" t="s">
        <v>31</v>
      </c>
      <c r="E25" s="393">
        <v>9072</v>
      </c>
      <c r="F25" s="380" t="s">
        <v>315</v>
      </c>
      <c r="G25" s="380" t="s">
        <v>216</v>
      </c>
      <c r="H25" s="380" t="s">
        <v>206</v>
      </c>
      <c r="I25" s="382" t="s">
        <v>316</v>
      </c>
      <c r="J25" s="382" t="s">
        <v>317</v>
      </c>
      <c r="K25" s="382" t="s">
        <v>318</v>
      </c>
    </row>
    <row r="26" spans="1:11" ht="86.4" customHeight="1" x14ac:dyDescent="0.3">
      <c r="A26" s="375" t="s">
        <v>201</v>
      </c>
      <c r="B26" s="367" t="s">
        <v>8</v>
      </c>
      <c r="C26" s="376" t="s">
        <v>319</v>
      </c>
      <c r="D26" s="367" t="s">
        <v>30</v>
      </c>
      <c r="E26" s="393">
        <v>9074</v>
      </c>
      <c r="F26" s="380" t="s">
        <v>320</v>
      </c>
      <c r="G26" s="380" t="s">
        <v>216</v>
      </c>
      <c r="H26" s="380" t="s">
        <v>206</v>
      </c>
      <c r="I26" s="382" t="s">
        <v>312</v>
      </c>
      <c r="J26" s="382" t="s">
        <v>321</v>
      </c>
      <c r="K26" s="382" t="s">
        <v>322</v>
      </c>
    </row>
    <row r="27" spans="1:11" ht="43.2" customHeight="1" x14ac:dyDescent="0.3">
      <c r="A27" s="375" t="s">
        <v>201</v>
      </c>
      <c r="B27" s="367" t="s">
        <v>8</v>
      </c>
      <c r="C27" s="376" t="s">
        <v>319</v>
      </c>
      <c r="D27" s="367" t="s">
        <v>31</v>
      </c>
      <c r="E27" s="393">
        <v>9075</v>
      </c>
      <c r="F27" s="380" t="s">
        <v>323</v>
      </c>
      <c r="G27" s="380" t="s">
        <v>216</v>
      </c>
      <c r="H27" s="380" t="s">
        <v>206</v>
      </c>
      <c r="I27" s="382" t="s">
        <v>316</v>
      </c>
      <c r="J27" s="382" t="s">
        <v>324</v>
      </c>
      <c r="K27" s="382" t="s">
        <v>325</v>
      </c>
    </row>
    <row r="28" spans="1:11" ht="86.4" customHeight="1" x14ac:dyDescent="0.3">
      <c r="A28" s="375" t="s">
        <v>201</v>
      </c>
      <c r="B28" s="367" t="s">
        <v>8</v>
      </c>
      <c r="C28" s="376" t="s">
        <v>326</v>
      </c>
      <c r="D28" s="367" t="s">
        <v>30</v>
      </c>
      <c r="E28" s="393">
        <v>9076</v>
      </c>
      <c r="F28" s="380" t="s">
        <v>327</v>
      </c>
      <c r="G28" s="380" t="s">
        <v>212</v>
      </c>
      <c r="H28" s="380" t="s">
        <v>206</v>
      </c>
      <c r="I28" s="382" t="s">
        <v>328</v>
      </c>
      <c r="J28" s="382" t="s">
        <v>329</v>
      </c>
      <c r="K28" s="382" t="s">
        <v>330</v>
      </c>
    </row>
    <row r="29" spans="1:11" ht="43.2" customHeight="1" x14ac:dyDescent="0.3">
      <c r="A29" s="375" t="s">
        <v>201</v>
      </c>
      <c r="B29" s="367" t="s">
        <v>8</v>
      </c>
      <c r="C29" s="376" t="s">
        <v>326</v>
      </c>
      <c r="D29" s="367" t="s">
        <v>31</v>
      </c>
      <c r="E29" s="393">
        <v>9077</v>
      </c>
      <c r="F29" s="380" t="s">
        <v>331</v>
      </c>
      <c r="G29" s="380" t="s">
        <v>212</v>
      </c>
      <c r="H29" s="380" t="s">
        <v>206</v>
      </c>
      <c r="I29" s="382" t="s">
        <v>316</v>
      </c>
      <c r="J29" s="382" t="s">
        <v>332</v>
      </c>
      <c r="K29" s="382" t="s">
        <v>333</v>
      </c>
    </row>
    <row r="30" spans="1:11" ht="86.4" customHeight="1" x14ac:dyDescent="0.3">
      <c r="A30" s="375" t="s">
        <v>201</v>
      </c>
      <c r="B30" s="367" t="s">
        <v>8</v>
      </c>
      <c r="C30" s="376" t="s">
        <v>334</v>
      </c>
      <c r="D30" s="367" t="s">
        <v>30</v>
      </c>
      <c r="E30" s="393">
        <v>9078</v>
      </c>
      <c r="F30" s="380" t="s">
        <v>335</v>
      </c>
      <c r="G30" s="380" t="s">
        <v>216</v>
      </c>
      <c r="H30" s="380" t="s">
        <v>206</v>
      </c>
      <c r="I30" s="382" t="s">
        <v>312</v>
      </c>
      <c r="J30" s="382" t="s">
        <v>336</v>
      </c>
      <c r="K30" s="382" t="s">
        <v>337</v>
      </c>
    </row>
    <row r="31" spans="1:11" ht="43.2" customHeight="1" x14ac:dyDescent="0.3">
      <c r="A31" s="375" t="s">
        <v>201</v>
      </c>
      <c r="B31" s="367" t="s">
        <v>8</v>
      </c>
      <c r="C31" s="367" t="s">
        <v>334</v>
      </c>
      <c r="D31" s="367" t="s">
        <v>31</v>
      </c>
      <c r="E31" s="393">
        <v>9079</v>
      </c>
      <c r="F31" s="380" t="s">
        <v>338</v>
      </c>
      <c r="G31" s="380" t="s">
        <v>212</v>
      </c>
      <c r="H31" s="380" t="s">
        <v>206</v>
      </c>
      <c r="I31" s="382" t="s">
        <v>316</v>
      </c>
      <c r="J31" s="382" t="s">
        <v>339</v>
      </c>
      <c r="K31" s="382" t="s">
        <v>340</v>
      </c>
    </row>
    <row r="32" spans="1:11" ht="86.4" customHeight="1" x14ac:dyDescent="0.3">
      <c r="A32" s="375" t="s">
        <v>201</v>
      </c>
      <c r="B32" s="367" t="s">
        <v>8</v>
      </c>
      <c r="C32" s="367" t="s">
        <v>341</v>
      </c>
      <c r="D32" s="367" t="s">
        <v>30</v>
      </c>
      <c r="E32" s="393">
        <v>9080</v>
      </c>
      <c r="F32" s="380" t="s">
        <v>342</v>
      </c>
      <c r="G32" s="380" t="s">
        <v>216</v>
      </c>
      <c r="H32" s="380" t="s">
        <v>206</v>
      </c>
      <c r="I32" s="382" t="s">
        <v>312</v>
      </c>
      <c r="J32" s="382" t="s">
        <v>343</v>
      </c>
      <c r="K32" s="382" t="s">
        <v>344</v>
      </c>
    </row>
    <row r="33" spans="1:11" ht="43.2" customHeight="1" x14ac:dyDescent="0.3">
      <c r="A33" s="375" t="s">
        <v>201</v>
      </c>
      <c r="B33" s="367" t="s">
        <v>8</v>
      </c>
      <c r="C33" s="367" t="s">
        <v>341</v>
      </c>
      <c r="D33" s="367" t="s">
        <v>31</v>
      </c>
      <c r="E33" s="393">
        <v>9081</v>
      </c>
      <c r="F33" s="380" t="s">
        <v>345</v>
      </c>
      <c r="G33" s="380" t="s">
        <v>212</v>
      </c>
      <c r="H33" s="380" t="s">
        <v>206</v>
      </c>
      <c r="I33" s="382" t="s">
        <v>316</v>
      </c>
      <c r="J33" s="382" t="s">
        <v>346</v>
      </c>
      <c r="K33" s="382" t="s">
        <v>347</v>
      </c>
    </row>
    <row r="34" spans="1:11" ht="86.4" customHeight="1" x14ac:dyDescent="0.3">
      <c r="A34" s="375" t="s">
        <v>201</v>
      </c>
      <c r="B34" s="367" t="s">
        <v>8</v>
      </c>
      <c r="C34" s="367" t="s">
        <v>348</v>
      </c>
      <c r="D34" s="367" t="s">
        <v>30</v>
      </c>
      <c r="E34" s="393">
        <v>9082</v>
      </c>
      <c r="F34" s="380" t="s">
        <v>349</v>
      </c>
      <c r="G34" s="380" t="s">
        <v>216</v>
      </c>
      <c r="H34" s="380" t="s">
        <v>206</v>
      </c>
      <c r="I34" s="382" t="s">
        <v>312</v>
      </c>
      <c r="J34" s="382" t="s">
        <v>350</v>
      </c>
      <c r="K34" s="382" t="s">
        <v>351</v>
      </c>
    </row>
    <row r="35" spans="1:11" ht="43.2" customHeight="1" x14ac:dyDescent="0.3">
      <c r="A35" s="375" t="s">
        <v>201</v>
      </c>
      <c r="B35" s="367" t="s">
        <v>8</v>
      </c>
      <c r="C35" s="367" t="s">
        <v>348</v>
      </c>
      <c r="D35" s="367" t="s">
        <v>31</v>
      </c>
      <c r="E35" s="393">
        <v>9083</v>
      </c>
      <c r="F35" s="380" t="s">
        <v>352</v>
      </c>
      <c r="G35" s="380" t="s">
        <v>216</v>
      </c>
      <c r="H35" s="380" t="s">
        <v>206</v>
      </c>
      <c r="I35" s="382" t="s">
        <v>316</v>
      </c>
      <c r="J35" s="382" t="s">
        <v>353</v>
      </c>
      <c r="K35" s="382" t="s">
        <v>354</v>
      </c>
    </row>
    <row r="36" spans="1:11" ht="43.2" customHeight="1" x14ac:dyDescent="0.3">
      <c r="A36" s="375" t="s">
        <v>201</v>
      </c>
      <c r="B36" s="367" t="s">
        <v>8</v>
      </c>
      <c r="C36" s="367" t="s">
        <v>355</v>
      </c>
      <c r="D36" s="367" t="s">
        <v>31</v>
      </c>
      <c r="E36" s="393">
        <v>13904</v>
      </c>
      <c r="F36" s="380" t="s">
        <v>356</v>
      </c>
      <c r="G36" s="380" t="s">
        <v>357</v>
      </c>
      <c r="H36" s="380" t="s">
        <v>206</v>
      </c>
      <c r="I36" s="382" t="s">
        <v>358</v>
      </c>
      <c r="J36" s="382" t="s">
        <v>359</v>
      </c>
      <c r="K36" s="382" t="s">
        <v>360</v>
      </c>
    </row>
    <row r="37" spans="1:11" ht="51.9" customHeight="1" x14ac:dyDescent="0.3">
      <c r="A37" s="375" t="s">
        <v>201</v>
      </c>
      <c r="B37" s="367" t="s">
        <v>8</v>
      </c>
      <c r="C37" s="367" t="s">
        <v>355</v>
      </c>
      <c r="D37" s="367" t="s">
        <v>30</v>
      </c>
      <c r="E37" s="393">
        <v>13905</v>
      </c>
      <c r="F37" s="380" t="s">
        <v>361</v>
      </c>
      <c r="G37" s="380" t="s">
        <v>362</v>
      </c>
      <c r="H37" s="380" t="s">
        <v>206</v>
      </c>
      <c r="I37" s="382" t="s">
        <v>363</v>
      </c>
      <c r="J37" s="382" t="s">
        <v>364</v>
      </c>
      <c r="K37" s="382" t="s">
        <v>365</v>
      </c>
    </row>
    <row r="38" spans="1:11" ht="51.9" customHeight="1" x14ac:dyDescent="0.3">
      <c r="A38" s="375" t="s">
        <v>201</v>
      </c>
      <c r="B38" s="367" t="s">
        <v>15</v>
      </c>
      <c r="C38" s="367" t="s">
        <v>366</v>
      </c>
      <c r="D38" s="367" t="s">
        <v>203</v>
      </c>
      <c r="E38" s="393">
        <v>9084</v>
      </c>
      <c r="F38" s="380" t="s">
        <v>367</v>
      </c>
      <c r="G38" s="380" t="s">
        <v>212</v>
      </c>
      <c r="H38" s="380" t="s">
        <v>206</v>
      </c>
      <c r="I38" s="382" t="s">
        <v>368</v>
      </c>
      <c r="J38" s="382" t="s">
        <v>369</v>
      </c>
      <c r="K38" s="382" t="s">
        <v>370</v>
      </c>
    </row>
    <row r="39" spans="1:11" ht="43.2" customHeight="1" x14ac:dyDescent="0.3">
      <c r="A39" s="375" t="s">
        <v>201</v>
      </c>
      <c r="B39" s="367" t="s">
        <v>371</v>
      </c>
      <c r="C39" s="367" t="s">
        <v>372</v>
      </c>
      <c r="D39" s="367" t="s">
        <v>31</v>
      </c>
      <c r="E39" s="393">
        <v>13906</v>
      </c>
      <c r="F39" s="380" t="s">
        <v>373</v>
      </c>
      <c r="G39" s="380" t="s">
        <v>362</v>
      </c>
      <c r="H39" s="380" t="s">
        <v>206</v>
      </c>
      <c r="I39" s="382" t="s">
        <v>374</v>
      </c>
      <c r="J39" s="382" t="s">
        <v>375</v>
      </c>
      <c r="K39" s="382" t="s">
        <v>376</v>
      </c>
    </row>
    <row r="40" spans="1:11" ht="51.9" customHeight="1" x14ac:dyDescent="0.3">
      <c r="A40" s="375" t="s">
        <v>201</v>
      </c>
      <c r="B40" s="367" t="s">
        <v>371</v>
      </c>
      <c r="C40" s="367" t="s">
        <v>372</v>
      </c>
      <c r="D40" s="367" t="s">
        <v>30</v>
      </c>
      <c r="E40" s="393">
        <v>13907</v>
      </c>
      <c r="F40" s="380" t="s">
        <v>377</v>
      </c>
      <c r="G40" s="380" t="s">
        <v>378</v>
      </c>
      <c r="H40" s="380" t="s">
        <v>206</v>
      </c>
      <c r="I40" s="382" t="s">
        <v>379</v>
      </c>
      <c r="J40" s="382" t="s">
        <v>380</v>
      </c>
      <c r="K40" s="382" t="s">
        <v>381</v>
      </c>
    </row>
    <row r="41" spans="1:11" ht="25.95" customHeight="1" x14ac:dyDescent="0.3">
      <c r="A41" s="375" t="s">
        <v>382</v>
      </c>
      <c r="B41" s="367" t="s">
        <v>1</v>
      </c>
      <c r="C41" s="376" t="s">
        <v>383</v>
      </c>
      <c r="D41" s="367" t="s">
        <v>384</v>
      </c>
      <c r="E41" s="393">
        <v>4327</v>
      </c>
      <c r="F41" s="380" t="s">
        <v>385</v>
      </c>
      <c r="G41" s="380" t="s">
        <v>386</v>
      </c>
      <c r="H41" s="380" t="s">
        <v>206</v>
      </c>
      <c r="I41" s="382" t="s">
        <v>207</v>
      </c>
      <c r="J41" s="382" t="s">
        <v>387</v>
      </c>
      <c r="K41" s="382" t="s">
        <v>388</v>
      </c>
    </row>
    <row r="42" spans="1:11" ht="34.5" customHeight="1" x14ac:dyDescent="0.3">
      <c r="A42" s="375" t="s">
        <v>382</v>
      </c>
      <c r="B42" s="367" t="s">
        <v>389</v>
      </c>
      <c r="C42" s="367" t="s">
        <v>390</v>
      </c>
      <c r="D42" s="367" t="s">
        <v>384</v>
      </c>
      <c r="E42" s="393">
        <v>4560</v>
      </c>
      <c r="F42" s="380" t="s">
        <v>391</v>
      </c>
      <c r="G42" s="380" t="s">
        <v>392</v>
      </c>
      <c r="H42" s="380" t="s">
        <v>206</v>
      </c>
      <c r="I42" s="382" t="s">
        <v>393</v>
      </c>
      <c r="J42" s="382" t="s">
        <v>394</v>
      </c>
      <c r="K42" s="382" t="s">
        <v>395</v>
      </c>
    </row>
    <row r="43" spans="1:11" ht="25.95" customHeight="1" x14ac:dyDescent="0.3">
      <c r="A43" s="375" t="s">
        <v>382</v>
      </c>
      <c r="B43" s="367" t="s">
        <v>389</v>
      </c>
      <c r="C43" s="376" t="s">
        <v>396</v>
      </c>
      <c r="D43" s="367" t="s">
        <v>397</v>
      </c>
      <c r="E43" s="393">
        <v>9032</v>
      </c>
      <c r="F43" s="380" t="s">
        <v>398</v>
      </c>
      <c r="G43" s="380" t="s">
        <v>399</v>
      </c>
      <c r="H43" s="380" t="s">
        <v>400</v>
      </c>
      <c r="I43" s="382" t="s">
        <v>401</v>
      </c>
      <c r="J43" s="382" t="s">
        <v>402</v>
      </c>
      <c r="K43" s="382" t="s">
        <v>403</v>
      </c>
    </row>
    <row r="44" spans="1:11" ht="51.9" customHeight="1" x14ac:dyDescent="0.3">
      <c r="A44" s="375" t="s">
        <v>382</v>
      </c>
      <c r="B44" s="367" t="s">
        <v>229</v>
      </c>
      <c r="C44" s="376" t="s">
        <v>404</v>
      </c>
      <c r="D44" s="367" t="s">
        <v>405</v>
      </c>
      <c r="E44" s="393">
        <v>14037</v>
      </c>
      <c r="F44" s="380" t="s">
        <v>406</v>
      </c>
      <c r="G44" s="380" t="s">
        <v>407</v>
      </c>
      <c r="H44" s="380" t="s">
        <v>408</v>
      </c>
      <c r="I44" s="382" t="s">
        <v>409</v>
      </c>
      <c r="J44" s="382" t="s">
        <v>410</v>
      </c>
      <c r="K44" s="382" t="s">
        <v>411</v>
      </c>
    </row>
    <row r="45" spans="1:11" ht="60.45" customHeight="1" x14ac:dyDescent="0.3">
      <c r="A45" s="375" t="s">
        <v>382</v>
      </c>
      <c r="B45" s="367" t="s">
        <v>229</v>
      </c>
      <c r="C45" s="376" t="s">
        <v>412</v>
      </c>
      <c r="D45" s="367" t="s">
        <v>405</v>
      </c>
      <c r="E45" s="393">
        <v>14038</v>
      </c>
      <c r="F45" s="380" t="s">
        <v>413</v>
      </c>
      <c r="G45" s="380" t="s">
        <v>407</v>
      </c>
      <c r="H45" s="380" t="s">
        <v>408</v>
      </c>
      <c r="I45" s="382" t="s">
        <v>414</v>
      </c>
      <c r="J45" s="382" t="s">
        <v>415</v>
      </c>
      <c r="K45" s="382" t="s">
        <v>416</v>
      </c>
    </row>
    <row r="46" spans="1:11" ht="69.150000000000006" customHeight="1" x14ac:dyDescent="0.3">
      <c r="A46" s="375" t="s">
        <v>382</v>
      </c>
      <c r="B46" s="367" t="s">
        <v>229</v>
      </c>
      <c r="C46" s="376" t="s">
        <v>417</v>
      </c>
      <c r="D46" s="367" t="s">
        <v>405</v>
      </c>
      <c r="E46" s="393">
        <v>14039</v>
      </c>
      <c r="F46" s="380" t="s">
        <v>418</v>
      </c>
      <c r="G46" s="380" t="s">
        <v>407</v>
      </c>
      <c r="H46" s="380" t="s">
        <v>408</v>
      </c>
      <c r="I46" s="382" t="s">
        <v>419</v>
      </c>
      <c r="J46" s="382" t="s">
        <v>420</v>
      </c>
      <c r="K46" s="382" t="s">
        <v>421</v>
      </c>
    </row>
    <row r="47" spans="1:11" ht="43.2" customHeight="1" x14ac:dyDescent="0.3">
      <c r="A47" s="375" t="s">
        <v>382</v>
      </c>
      <c r="B47" s="367" t="s">
        <v>244</v>
      </c>
      <c r="C47" s="376" t="s">
        <v>422</v>
      </c>
      <c r="D47" s="367" t="s">
        <v>384</v>
      </c>
      <c r="E47" s="393">
        <v>9202</v>
      </c>
      <c r="F47" s="380" t="s">
        <v>423</v>
      </c>
      <c r="G47" s="380" t="s">
        <v>392</v>
      </c>
      <c r="H47" s="380" t="s">
        <v>206</v>
      </c>
      <c r="I47" s="382" t="s">
        <v>424</v>
      </c>
      <c r="J47" s="382" t="s">
        <v>425</v>
      </c>
      <c r="K47" s="382" t="s">
        <v>426</v>
      </c>
    </row>
    <row r="48" spans="1:11" ht="34.5" customHeight="1" x14ac:dyDescent="0.3">
      <c r="A48" s="375" t="s">
        <v>382</v>
      </c>
      <c r="B48" s="367" t="s">
        <v>244</v>
      </c>
      <c r="C48" s="376" t="s">
        <v>422</v>
      </c>
      <c r="D48" s="367" t="s">
        <v>384</v>
      </c>
      <c r="E48" s="393">
        <v>11020</v>
      </c>
      <c r="F48" s="380" t="s">
        <v>427</v>
      </c>
      <c r="G48" s="380" t="s">
        <v>392</v>
      </c>
      <c r="H48" s="380" t="s">
        <v>206</v>
      </c>
      <c r="I48" s="382" t="s">
        <v>428</v>
      </c>
      <c r="J48" s="382" t="s">
        <v>429</v>
      </c>
      <c r="K48" s="382" t="s">
        <v>430</v>
      </c>
    </row>
    <row r="49" spans="1:11" ht="69.150000000000006" customHeight="1" x14ac:dyDescent="0.3">
      <c r="A49" s="375" t="s">
        <v>382</v>
      </c>
      <c r="B49" s="367" t="s">
        <v>252</v>
      </c>
      <c r="C49" s="376" t="s">
        <v>431</v>
      </c>
      <c r="D49" s="367" t="s">
        <v>405</v>
      </c>
      <c r="E49" s="393">
        <v>14040</v>
      </c>
      <c r="F49" s="380" t="s">
        <v>432</v>
      </c>
      <c r="G49" s="380" t="s">
        <v>407</v>
      </c>
      <c r="H49" s="380" t="s">
        <v>408</v>
      </c>
      <c r="I49" s="382" t="s">
        <v>433</v>
      </c>
      <c r="J49" s="382" t="s">
        <v>434</v>
      </c>
      <c r="K49" s="382" t="s">
        <v>435</v>
      </c>
    </row>
    <row r="50" spans="1:11" ht="25.95" customHeight="1" x14ac:dyDescent="0.3">
      <c r="A50" s="375" t="s">
        <v>382</v>
      </c>
      <c r="B50" s="367" t="s">
        <v>4</v>
      </c>
      <c r="C50" s="376" t="s">
        <v>436</v>
      </c>
      <c r="D50" s="367" t="s">
        <v>384</v>
      </c>
      <c r="E50" s="393">
        <v>9205</v>
      </c>
      <c r="F50" s="380" t="s">
        <v>437</v>
      </c>
      <c r="G50" s="380" t="s">
        <v>392</v>
      </c>
      <c r="H50" s="380" t="s">
        <v>206</v>
      </c>
      <c r="I50" s="382" t="s">
        <v>438</v>
      </c>
      <c r="J50" s="382" t="s">
        <v>439</v>
      </c>
      <c r="K50" s="382" t="s">
        <v>440</v>
      </c>
    </row>
    <row r="51" spans="1:11" ht="43.2" customHeight="1" x14ac:dyDescent="0.3">
      <c r="A51" s="375" t="s">
        <v>382</v>
      </c>
      <c r="B51" s="367" t="s">
        <v>5</v>
      </c>
      <c r="C51" s="376" t="s">
        <v>441</v>
      </c>
      <c r="D51" s="367" t="s">
        <v>405</v>
      </c>
      <c r="E51" s="393">
        <v>14041</v>
      </c>
      <c r="F51" s="380" t="s">
        <v>442</v>
      </c>
      <c r="G51" s="380" t="s">
        <v>407</v>
      </c>
      <c r="H51" s="380" t="s">
        <v>408</v>
      </c>
      <c r="I51" s="382" t="s">
        <v>443</v>
      </c>
      <c r="J51" s="382" t="s">
        <v>444</v>
      </c>
      <c r="K51" s="382" t="s">
        <v>445</v>
      </c>
    </row>
    <row r="52" spans="1:11" ht="25.95" customHeight="1" x14ac:dyDescent="0.3">
      <c r="A52" s="375" t="s">
        <v>382</v>
      </c>
      <c r="B52" s="367" t="s">
        <v>277</v>
      </c>
      <c r="C52" s="367" t="s">
        <v>446</v>
      </c>
      <c r="D52" s="367" t="s">
        <v>384</v>
      </c>
      <c r="E52" s="393">
        <v>9206</v>
      </c>
      <c r="F52" s="380" t="s">
        <v>447</v>
      </c>
      <c r="G52" s="380" t="s">
        <v>392</v>
      </c>
      <c r="H52" s="380" t="s">
        <v>206</v>
      </c>
      <c r="I52" s="382" t="s">
        <v>448</v>
      </c>
      <c r="J52" s="382" t="s">
        <v>449</v>
      </c>
      <c r="K52" s="382" t="s">
        <v>450</v>
      </c>
    </row>
    <row r="53" spans="1:11" ht="34.5" customHeight="1" x14ac:dyDescent="0.3">
      <c r="A53" s="375" t="s">
        <v>382</v>
      </c>
      <c r="B53" s="367" t="s">
        <v>451</v>
      </c>
      <c r="C53" s="367" t="s">
        <v>452</v>
      </c>
      <c r="D53" s="367" t="s">
        <v>397</v>
      </c>
      <c r="E53" s="393">
        <v>13806</v>
      </c>
      <c r="F53" s="380" t="s">
        <v>453</v>
      </c>
      <c r="G53" s="380" t="s">
        <v>407</v>
      </c>
      <c r="H53" s="380" t="s">
        <v>206</v>
      </c>
      <c r="I53" s="382" t="s">
        <v>454</v>
      </c>
      <c r="J53" s="382" t="s">
        <v>455</v>
      </c>
      <c r="K53" s="382" t="s">
        <v>456</v>
      </c>
    </row>
    <row r="54" spans="1:11" ht="60.45" customHeight="1" x14ac:dyDescent="0.3">
      <c r="A54" s="375" t="s">
        <v>382</v>
      </c>
      <c r="B54" s="367" t="s">
        <v>451</v>
      </c>
      <c r="C54" s="367" t="s">
        <v>457</v>
      </c>
      <c r="D54" s="367" t="s">
        <v>397</v>
      </c>
      <c r="E54" s="393">
        <v>13807</v>
      </c>
      <c r="F54" s="380" t="s">
        <v>458</v>
      </c>
      <c r="G54" s="380" t="s">
        <v>407</v>
      </c>
      <c r="H54" s="380" t="s">
        <v>206</v>
      </c>
      <c r="I54" s="382" t="s">
        <v>459</v>
      </c>
      <c r="J54" s="382" t="s">
        <v>460</v>
      </c>
      <c r="K54" s="382" t="s">
        <v>461</v>
      </c>
    </row>
    <row r="55" spans="1:11" ht="95.1" customHeight="1" x14ac:dyDescent="0.3">
      <c r="A55" s="375" t="s">
        <v>382</v>
      </c>
      <c r="B55" s="367" t="s">
        <v>451</v>
      </c>
      <c r="C55" s="367" t="s">
        <v>462</v>
      </c>
      <c r="D55" s="367" t="s">
        <v>397</v>
      </c>
      <c r="E55" s="393">
        <v>13808</v>
      </c>
      <c r="F55" s="380" t="s">
        <v>463</v>
      </c>
      <c r="G55" s="380" t="s">
        <v>407</v>
      </c>
      <c r="H55" s="380" t="s">
        <v>206</v>
      </c>
      <c r="I55" s="382" t="s">
        <v>464</v>
      </c>
      <c r="J55" s="382" t="s">
        <v>465</v>
      </c>
      <c r="K55" s="382" t="s">
        <v>466</v>
      </c>
    </row>
    <row r="56" spans="1:11" ht="25.95" customHeight="1" x14ac:dyDescent="0.3">
      <c r="A56" s="375" t="s">
        <v>382</v>
      </c>
      <c r="B56" s="367" t="s">
        <v>294</v>
      </c>
      <c r="C56" s="367" t="s">
        <v>467</v>
      </c>
      <c r="D56" s="367" t="s">
        <v>397</v>
      </c>
      <c r="E56" s="393">
        <v>13809</v>
      </c>
      <c r="F56" s="380" t="s">
        <v>468</v>
      </c>
      <c r="G56" s="380" t="s">
        <v>407</v>
      </c>
      <c r="H56" s="380" t="s">
        <v>206</v>
      </c>
      <c r="I56" s="382" t="s">
        <v>469</v>
      </c>
      <c r="J56" s="382" t="s">
        <v>470</v>
      </c>
      <c r="K56" s="382" t="s">
        <v>471</v>
      </c>
    </row>
    <row r="57" spans="1:11" ht="43.2" customHeight="1" x14ac:dyDescent="0.3">
      <c r="A57" s="375" t="s">
        <v>382</v>
      </c>
      <c r="B57" s="367" t="s">
        <v>294</v>
      </c>
      <c r="C57" s="367" t="s">
        <v>472</v>
      </c>
      <c r="D57" s="367" t="s">
        <v>397</v>
      </c>
      <c r="E57" s="393">
        <v>13810</v>
      </c>
      <c r="F57" s="380" t="s">
        <v>473</v>
      </c>
      <c r="G57" s="380" t="s">
        <v>407</v>
      </c>
      <c r="H57" s="380" t="s">
        <v>206</v>
      </c>
      <c r="I57" s="382" t="s">
        <v>303</v>
      </c>
      <c r="J57" s="382" t="s">
        <v>474</v>
      </c>
      <c r="K57" s="382" t="s">
        <v>475</v>
      </c>
    </row>
    <row r="58" spans="1:11" ht="43.2" customHeight="1" x14ac:dyDescent="0.3">
      <c r="A58" s="375" t="s">
        <v>382</v>
      </c>
      <c r="B58" s="367" t="s">
        <v>294</v>
      </c>
      <c r="C58" s="367" t="s">
        <v>476</v>
      </c>
      <c r="D58" s="367" t="s">
        <v>397</v>
      </c>
      <c r="E58" s="393">
        <v>13811</v>
      </c>
      <c r="F58" s="380" t="s">
        <v>477</v>
      </c>
      <c r="G58" s="380" t="s">
        <v>407</v>
      </c>
      <c r="H58" s="380" t="s">
        <v>206</v>
      </c>
      <c r="I58" s="382" t="s">
        <v>303</v>
      </c>
      <c r="J58" s="382" t="s">
        <v>478</v>
      </c>
      <c r="K58" s="382" t="s">
        <v>479</v>
      </c>
    </row>
    <row r="59" spans="1:11" ht="77.7" customHeight="1" x14ac:dyDescent="0.3">
      <c r="A59" s="375" t="s">
        <v>382</v>
      </c>
      <c r="B59" s="367" t="s">
        <v>8</v>
      </c>
      <c r="C59" s="376" t="s">
        <v>480</v>
      </c>
      <c r="D59" s="367" t="s">
        <v>397</v>
      </c>
      <c r="E59" s="393">
        <v>13796</v>
      </c>
      <c r="F59" s="380" t="s">
        <v>481</v>
      </c>
      <c r="G59" s="380" t="s">
        <v>392</v>
      </c>
      <c r="H59" s="380" t="s">
        <v>206</v>
      </c>
      <c r="I59" s="382" t="s">
        <v>328</v>
      </c>
      <c r="J59" s="382" t="s">
        <v>482</v>
      </c>
      <c r="K59" s="382" t="s">
        <v>483</v>
      </c>
    </row>
    <row r="60" spans="1:11" ht="77.7" customHeight="1" x14ac:dyDescent="0.3">
      <c r="A60" s="375" t="s">
        <v>382</v>
      </c>
      <c r="B60" s="367" t="s">
        <v>8</v>
      </c>
      <c r="C60" s="376" t="s">
        <v>484</v>
      </c>
      <c r="D60" s="367" t="s">
        <v>397</v>
      </c>
      <c r="E60" s="393">
        <v>13797</v>
      </c>
      <c r="F60" s="380" t="s">
        <v>485</v>
      </c>
      <c r="G60" s="380" t="s">
        <v>392</v>
      </c>
      <c r="H60" s="380" t="s">
        <v>206</v>
      </c>
      <c r="I60" s="382" t="s">
        <v>328</v>
      </c>
      <c r="J60" s="382" t="s">
        <v>486</v>
      </c>
      <c r="K60" s="382" t="s">
        <v>487</v>
      </c>
    </row>
    <row r="61" spans="1:11" ht="77.7" customHeight="1" x14ac:dyDescent="0.3">
      <c r="A61" s="375" t="s">
        <v>382</v>
      </c>
      <c r="B61" s="367" t="s">
        <v>8</v>
      </c>
      <c r="C61" s="376" t="s">
        <v>488</v>
      </c>
      <c r="D61" s="367" t="s">
        <v>397</v>
      </c>
      <c r="E61" s="393">
        <v>13799</v>
      </c>
      <c r="F61" s="380" t="s">
        <v>489</v>
      </c>
      <c r="G61" s="380" t="s">
        <v>407</v>
      </c>
      <c r="H61" s="380" t="s">
        <v>206</v>
      </c>
      <c r="I61" s="382" t="s">
        <v>328</v>
      </c>
      <c r="J61" s="382" t="s">
        <v>490</v>
      </c>
      <c r="K61" s="382" t="s">
        <v>491</v>
      </c>
    </row>
    <row r="62" spans="1:11" ht="77.7" customHeight="1" x14ac:dyDescent="0.3">
      <c r="A62" s="375" t="s">
        <v>382</v>
      </c>
      <c r="B62" s="367" t="s">
        <v>8</v>
      </c>
      <c r="C62" s="367" t="s">
        <v>492</v>
      </c>
      <c r="D62" s="367" t="s">
        <v>397</v>
      </c>
      <c r="E62" s="393">
        <v>13800</v>
      </c>
      <c r="F62" s="380" t="s">
        <v>493</v>
      </c>
      <c r="G62" s="380" t="s">
        <v>407</v>
      </c>
      <c r="H62" s="380" t="s">
        <v>206</v>
      </c>
      <c r="I62" s="382" t="s">
        <v>328</v>
      </c>
      <c r="J62" s="382" t="s">
        <v>494</v>
      </c>
      <c r="K62" s="382" t="s">
        <v>495</v>
      </c>
    </row>
    <row r="63" spans="1:11" ht="77.7" customHeight="1" x14ac:dyDescent="0.3">
      <c r="A63" s="375" t="s">
        <v>382</v>
      </c>
      <c r="B63" s="367" t="s">
        <v>8</v>
      </c>
      <c r="C63" s="377" t="s">
        <v>496</v>
      </c>
      <c r="D63" s="367" t="s">
        <v>397</v>
      </c>
      <c r="E63" s="393">
        <v>13801</v>
      </c>
      <c r="F63" s="380" t="s">
        <v>497</v>
      </c>
      <c r="G63" s="380" t="s">
        <v>407</v>
      </c>
      <c r="H63" s="380" t="s">
        <v>206</v>
      </c>
      <c r="I63" s="382" t="s">
        <v>328</v>
      </c>
      <c r="J63" s="382" t="s">
        <v>498</v>
      </c>
      <c r="K63" s="382" t="s">
        <v>499</v>
      </c>
    </row>
    <row r="64" spans="1:11" ht="77.7" customHeight="1" x14ac:dyDescent="0.3">
      <c r="A64" s="375" t="s">
        <v>382</v>
      </c>
      <c r="B64" s="367" t="s">
        <v>8</v>
      </c>
      <c r="C64" s="377" t="s">
        <v>500</v>
      </c>
      <c r="D64" s="367" t="s">
        <v>397</v>
      </c>
      <c r="E64" s="393">
        <v>13802</v>
      </c>
      <c r="F64" s="380" t="s">
        <v>501</v>
      </c>
      <c r="G64" s="380" t="s">
        <v>407</v>
      </c>
      <c r="H64" s="380" t="s">
        <v>206</v>
      </c>
      <c r="I64" s="382" t="s">
        <v>328</v>
      </c>
      <c r="J64" s="382" t="s">
        <v>502</v>
      </c>
      <c r="K64" s="382" t="s">
        <v>503</v>
      </c>
    </row>
    <row r="65" spans="1:11" ht="51.9" customHeight="1" x14ac:dyDescent="0.3">
      <c r="A65" s="375" t="s">
        <v>382</v>
      </c>
      <c r="B65" s="367" t="s">
        <v>8</v>
      </c>
      <c r="C65" s="377" t="s">
        <v>504</v>
      </c>
      <c r="D65" s="367" t="s">
        <v>405</v>
      </c>
      <c r="E65" s="393">
        <v>14042</v>
      </c>
      <c r="F65" s="380" t="s">
        <v>505</v>
      </c>
      <c r="G65" s="380" t="s">
        <v>407</v>
      </c>
      <c r="H65" s="380" t="s">
        <v>408</v>
      </c>
      <c r="I65" s="382" t="s">
        <v>506</v>
      </c>
      <c r="J65" s="382" t="s">
        <v>507</v>
      </c>
      <c r="K65" s="382" t="s">
        <v>508</v>
      </c>
    </row>
    <row r="66" spans="1:11" ht="84.45" customHeight="1" x14ac:dyDescent="0.3">
      <c r="A66" s="230" t="s">
        <v>382</v>
      </c>
      <c r="B66" s="399" t="s">
        <v>15</v>
      </c>
      <c r="C66" s="402" t="s">
        <v>509</v>
      </c>
      <c r="D66" s="399" t="s">
        <v>397</v>
      </c>
      <c r="E66" s="426">
        <v>13805</v>
      </c>
      <c r="F66" s="426" t="s">
        <v>510</v>
      </c>
      <c r="G66" s="426" t="s">
        <v>407</v>
      </c>
      <c r="H66" s="426" t="s">
        <v>206</v>
      </c>
      <c r="I66" s="410" t="s">
        <v>511</v>
      </c>
      <c r="J66" s="410" t="s">
        <v>512</v>
      </c>
      <c r="K66" s="410" t="s">
        <v>513</v>
      </c>
    </row>
    <row r="67" spans="1:11" ht="84.45" customHeight="1" x14ac:dyDescent="0.3">
      <c r="A67" s="230" t="s">
        <v>382</v>
      </c>
      <c r="B67" s="399" t="s">
        <v>371</v>
      </c>
      <c r="C67" s="402" t="s">
        <v>514</v>
      </c>
      <c r="D67" s="399" t="s">
        <v>405</v>
      </c>
      <c r="E67" s="426">
        <v>13907</v>
      </c>
      <c r="F67" s="426" t="s">
        <v>515</v>
      </c>
      <c r="G67" s="426" t="s">
        <v>378</v>
      </c>
      <c r="H67" s="426" t="s">
        <v>408</v>
      </c>
      <c r="I67" s="410" t="s">
        <v>379</v>
      </c>
      <c r="J67" s="410" t="s">
        <v>380</v>
      </c>
      <c r="K67" s="410" t="s">
        <v>516</v>
      </c>
    </row>
    <row r="68" spans="1:11" ht="21.15" customHeight="1" x14ac:dyDescent="0.3">
      <c r="A68" s="230" t="s">
        <v>517</v>
      </c>
      <c r="B68" s="399" t="s">
        <v>518</v>
      </c>
      <c r="C68" s="400" t="s">
        <v>519</v>
      </c>
      <c r="D68" s="399" t="s">
        <v>520</v>
      </c>
      <c r="E68" s="426">
        <v>6512</v>
      </c>
      <c r="F68" s="426" t="s">
        <v>521</v>
      </c>
      <c r="G68" s="426" t="s">
        <v>522</v>
      </c>
      <c r="H68" s="426" t="s">
        <v>206</v>
      </c>
      <c r="I68" s="410"/>
      <c r="J68" s="410"/>
      <c r="K68" s="410" t="s">
        <v>523</v>
      </c>
    </row>
    <row r="69" spans="1:11" x14ac:dyDescent="0.3">
      <c r="A69" s="119"/>
      <c r="B69" s="118"/>
      <c r="C69" s="118"/>
      <c r="D69" s="117"/>
      <c r="E69" s="115"/>
      <c r="F69" s="115"/>
      <c r="G69" s="115"/>
      <c r="H69" s="115"/>
    </row>
    <row r="70" spans="1:11" x14ac:dyDescent="0.3">
      <c r="A70" s="234"/>
      <c r="B70" s="231"/>
      <c r="C70" s="134"/>
      <c r="D70" s="135"/>
      <c r="E70" s="136"/>
      <c r="F70" s="136"/>
      <c r="G70" s="136"/>
      <c r="H70" s="136"/>
    </row>
    <row r="71" spans="1:11" x14ac:dyDescent="0.3">
      <c r="A71" s="235"/>
      <c r="B71" s="237"/>
      <c r="C71" s="237"/>
      <c r="D71" s="137"/>
      <c r="E71" s="121"/>
      <c r="F71" s="142"/>
      <c r="G71" s="138"/>
      <c r="H71" s="123"/>
    </row>
    <row r="72" spans="1:11" x14ac:dyDescent="0.3">
      <c r="A72" s="236"/>
      <c r="B72" s="139"/>
      <c r="C72" s="139"/>
      <c r="D72" s="140"/>
      <c r="E72" s="141"/>
      <c r="F72" s="142"/>
      <c r="G72" s="174"/>
      <c r="H72" s="126"/>
    </row>
    <row r="73" spans="1:11" x14ac:dyDescent="0.3">
      <c r="A73" s="235"/>
      <c r="B73" s="237"/>
      <c r="C73" s="237"/>
      <c r="D73" s="137"/>
      <c r="E73" s="121"/>
      <c r="F73" s="142"/>
      <c r="G73" s="138"/>
      <c r="H73" s="123"/>
    </row>
    <row r="74" spans="1:11" x14ac:dyDescent="0.3">
      <c r="A74" s="236"/>
      <c r="B74" s="139"/>
      <c r="C74" s="139"/>
      <c r="D74" s="140"/>
      <c r="E74" s="141"/>
      <c r="F74" s="142"/>
      <c r="G74" s="174"/>
      <c r="H74" s="175"/>
    </row>
    <row r="75" spans="1:11" x14ac:dyDescent="0.3">
      <c r="A75" s="144"/>
      <c r="B75" s="133"/>
      <c r="C75" s="128"/>
      <c r="D75" s="145"/>
      <c r="E75" s="129"/>
      <c r="F75" s="130"/>
      <c r="G75" s="131"/>
      <c r="H75" s="132"/>
    </row>
    <row r="76" spans="1:11" x14ac:dyDescent="0.3">
      <c r="A76" s="146"/>
      <c r="B76" s="147"/>
      <c r="C76" s="148"/>
      <c r="D76" s="149"/>
      <c r="E76" s="150"/>
      <c r="F76" s="151"/>
      <c r="G76" s="152"/>
      <c r="H76" s="153"/>
    </row>
    <row r="77" spans="1:11" x14ac:dyDescent="0.3">
      <c r="A77" s="144"/>
      <c r="B77" s="133"/>
      <c r="C77" s="128"/>
      <c r="D77" s="145"/>
      <c r="E77" s="129"/>
      <c r="F77" s="130"/>
      <c r="G77" s="131"/>
      <c r="H77" s="132"/>
    </row>
    <row r="78" spans="1:11" x14ac:dyDescent="0.3">
      <c r="A78" s="144"/>
      <c r="B78" s="133"/>
      <c r="C78" s="128"/>
      <c r="D78" s="145"/>
      <c r="E78" s="129"/>
      <c r="F78" s="130"/>
      <c r="G78" s="131"/>
      <c r="H78" s="132"/>
    </row>
    <row r="79" spans="1:11" x14ac:dyDescent="0.3">
      <c r="A79" s="144"/>
      <c r="B79" s="133"/>
      <c r="C79" s="128"/>
      <c r="D79" s="145"/>
      <c r="E79" s="129"/>
      <c r="F79" s="130"/>
      <c r="G79" s="131"/>
      <c r="H79" s="132"/>
    </row>
    <row r="80" spans="1:11" x14ac:dyDescent="0.3">
      <c r="A80" s="238"/>
      <c r="B80" s="154"/>
      <c r="C80" s="154"/>
      <c r="D80" s="155"/>
      <c r="E80" s="150"/>
      <c r="F80" s="151"/>
      <c r="G80" s="156"/>
      <c r="H80" s="157"/>
    </row>
    <row r="81" spans="1:8" x14ac:dyDescent="0.3">
      <c r="A81" s="242"/>
      <c r="B81" s="158"/>
      <c r="C81" s="158"/>
      <c r="D81" s="159"/>
      <c r="E81" s="160"/>
      <c r="F81" s="161"/>
      <c r="G81" s="162"/>
      <c r="H81" s="163"/>
    </row>
    <row r="82" spans="1:8" x14ac:dyDescent="0.3">
      <c r="A82" s="242"/>
      <c r="B82" s="158"/>
      <c r="C82" s="158"/>
      <c r="D82" s="159"/>
      <c r="E82" s="160"/>
      <c r="F82" s="161"/>
      <c r="G82" s="162"/>
      <c r="H82" s="163"/>
    </row>
    <row r="83" spans="1:8" x14ac:dyDescent="0.3">
      <c r="A83" s="239"/>
      <c r="B83" s="164"/>
      <c r="C83" s="164"/>
      <c r="D83" s="165"/>
      <c r="E83" s="166"/>
      <c r="F83" s="166"/>
      <c r="G83" s="166"/>
      <c r="H83" s="167"/>
    </row>
    <row r="84" spans="1:8" x14ac:dyDescent="0.3">
      <c r="A84" s="146"/>
      <c r="B84" s="237"/>
      <c r="C84" s="148"/>
      <c r="D84" s="137"/>
      <c r="E84" s="121"/>
      <c r="F84" s="122"/>
      <c r="G84" s="138"/>
      <c r="H84" s="123"/>
    </row>
    <row r="85" spans="1:8" x14ac:dyDescent="0.3">
      <c r="A85" s="232"/>
      <c r="B85" s="118"/>
      <c r="C85" s="120"/>
      <c r="D85" s="117"/>
      <c r="E85" s="113"/>
      <c r="F85" s="114"/>
      <c r="G85" s="116"/>
      <c r="H85" s="124"/>
    </row>
    <row r="86" spans="1:8" x14ac:dyDescent="0.3">
      <c r="A86" s="232"/>
      <c r="B86" s="118"/>
      <c r="C86" s="231"/>
      <c r="D86" s="117"/>
      <c r="E86" s="113"/>
      <c r="F86" s="114"/>
      <c r="G86" s="116"/>
      <c r="H86" s="124"/>
    </row>
    <row r="87" spans="1:8" x14ac:dyDescent="0.3">
      <c r="A87" s="232"/>
      <c r="B87" s="118"/>
      <c r="C87" s="120"/>
      <c r="D87" s="117"/>
      <c r="E87" s="113"/>
      <c r="F87" s="114"/>
      <c r="G87" s="116"/>
      <c r="H87" s="124"/>
    </row>
    <row r="88" spans="1:8" x14ac:dyDescent="0.3">
      <c r="A88" s="232"/>
      <c r="B88" s="118"/>
      <c r="C88" s="231"/>
      <c r="D88" s="117"/>
      <c r="E88" s="113"/>
      <c r="F88" s="114"/>
      <c r="G88" s="116"/>
      <c r="H88" s="124"/>
    </row>
    <row r="89" spans="1:8" x14ac:dyDescent="0.3">
      <c r="A89" s="232"/>
      <c r="B89" s="118"/>
      <c r="C89" s="120"/>
      <c r="D89" s="117"/>
      <c r="E89" s="113"/>
      <c r="F89" s="114"/>
      <c r="G89" s="116"/>
      <c r="H89" s="124"/>
    </row>
    <row r="90" spans="1:8" x14ac:dyDescent="0.3">
      <c r="A90" s="232"/>
      <c r="B90" s="118"/>
      <c r="C90" s="231"/>
      <c r="D90" s="363"/>
      <c r="E90" s="113"/>
      <c r="F90" s="114"/>
      <c r="G90" s="116"/>
      <c r="H90" s="124"/>
    </row>
    <row r="91" spans="1:8" x14ac:dyDescent="0.3">
      <c r="A91" s="232"/>
      <c r="B91" s="118"/>
      <c r="C91" s="120"/>
      <c r="D91" s="363"/>
      <c r="E91" s="113"/>
      <c r="F91" s="114"/>
      <c r="G91" s="116"/>
      <c r="H91" s="124"/>
    </row>
    <row r="92" spans="1:8" x14ac:dyDescent="0.3">
      <c r="A92" s="232"/>
      <c r="B92" s="118"/>
      <c r="C92" s="231"/>
      <c r="D92" s="363"/>
      <c r="E92" s="113"/>
      <c r="F92" s="114"/>
      <c r="G92" s="116"/>
      <c r="H92" s="124"/>
    </row>
    <row r="93" spans="1:8" x14ac:dyDescent="0.3">
      <c r="A93" s="232"/>
      <c r="B93" s="118"/>
      <c r="C93" s="120"/>
      <c r="D93" s="363"/>
      <c r="E93" s="113"/>
      <c r="F93" s="114"/>
      <c r="G93" s="116"/>
      <c r="H93" s="124"/>
    </row>
    <row r="94" spans="1:8" x14ac:dyDescent="0.3">
      <c r="A94" s="232"/>
      <c r="B94" s="118"/>
      <c r="C94" s="231"/>
      <c r="D94" s="363"/>
      <c r="E94" s="113"/>
      <c r="F94" s="114"/>
      <c r="G94" s="116"/>
      <c r="H94" s="124"/>
    </row>
    <row r="95" spans="1:8" x14ac:dyDescent="0.3">
      <c r="A95" s="232"/>
      <c r="B95" s="118"/>
      <c r="C95" s="120"/>
      <c r="D95" s="363"/>
      <c r="E95" s="113"/>
      <c r="F95" s="114"/>
      <c r="G95" s="116"/>
      <c r="H95" s="124"/>
    </row>
    <row r="96" spans="1:8" x14ac:dyDescent="0.3">
      <c r="A96" s="232"/>
      <c r="B96" s="118"/>
      <c r="C96" s="231"/>
      <c r="D96" s="363"/>
      <c r="E96" s="113"/>
      <c r="F96" s="114"/>
      <c r="G96" s="116"/>
      <c r="H96" s="124"/>
    </row>
    <row r="97" spans="1:8" x14ac:dyDescent="0.3">
      <c r="A97" s="233"/>
      <c r="B97" s="118"/>
      <c r="C97" s="120"/>
      <c r="D97" s="363"/>
      <c r="E97" s="113"/>
      <c r="F97" s="114"/>
      <c r="G97" s="116"/>
      <c r="H97" s="124"/>
    </row>
    <row r="98" spans="1:8" x14ac:dyDescent="0.3">
      <c r="A98" s="168"/>
      <c r="B98" s="139"/>
      <c r="C98" s="139"/>
      <c r="D98" s="140"/>
      <c r="E98" s="125"/>
      <c r="F98" s="125"/>
      <c r="G98" s="125"/>
      <c r="H98" s="126"/>
    </row>
    <row r="99" spans="1:8" x14ac:dyDescent="0.3">
      <c r="A99" s="169"/>
      <c r="B99" s="127"/>
      <c r="C99" s="127"/>
      <c r="D99" s="145"/>
      <c r="E99" s="129"/>
      <c r="F99" s="130"/>
      <c r="G99" s="131"/>
      <c r="H99" s="132"/>
    </row>
    <row r="100" spans="1:8" x14ac:dyDescent="0.3">
      <c r="A100" s="170"/>
      <c r="B100" s="127"/>
      <c r="C100" s="127"/>
      <c r="D100" s="145"/>
      <c r="E100" s="129"/>
      <c r="F100" s="130"/>
      <c r="G100" s="131"/>
      <c r="H100" s="132"/>
    </row>
    <row r="101" spans="1:8" x14ac:dyDescent="0.3">
      <c r="A101" s="238"/>
      <c r="B101" s="240"/>
      <c r="C101" s="154"/>
      <c r="D101" s="149"/>
      <c r="E101" s="150"/>
      <c r="F101" s="151"/>
      <c r="G101" s="156"/>
      <c r="H101" s="157"/>
    </row>
    <row r="102" spans="1:8" x14ac:dyDescent="0.3">
      <c r="A102" s="239"/>
      <c r="B102" s="241"/>
      <c r="C102" s="164"/>
      <c r="D102" s="171"/>
      <c r="E102" s="172"/>
      <c r="F102" s="173"/>
      <c r="G102" s="205"/>
      <c r="H102" s="167"/>
    </row>
    <row r="103" spans="1:8" x14ac:dyDescent="0.3">
      <c r="A103" s="238"/>
      <c r="B103" s="154"/>
      <c r="C103" s="154"/>
      <c r="D103" s="137"/>
      <c r="E103" s="121"/>
      <c r="F103" s="122"/>
      <c r="G103" s="138"/>
      <c r="H103" s="123"/>
    </row>
    <row r="104" spans="1:8" x14ac:dyDescent="0.3">
      <c r="A104" s="239"/>
      <c r="B104" s="164"/>
      <c r="C104" s="164"/>
      <c r="D104" s="140"/>
      <c r="E104" s="141"/>
      <c r="F104" s="142"/>
      <c r="G104" s="143"/>
      <c r="H104" s="126"/>
    </row>
    <row r="105" spans="1:8" x14ac:dyDescent="0.3">
      <c r="A105" s="247"/>
      <c r="B105" s="339"/>
      <c r="C105" s="216"/>
      <c r="D105" s="216"/>
    </row>
    <row r="106" spans="1:8" x14ac:dyDescent="0.3">
      <c r="A106"/>
      <c r="B106"/>
      <c r="C106"/>
      <c r="D106"/>
    </row>
    <row r="107" spans="1:8" x14ac:dyDescent="0.3">
      <c r="A107"/>
      <c r="B107"/>
      <c r="C107"/>
      <c r="D107"/>
    </row>
    <row r="108" spans="1:8" x14ac:dyDescent="0.3">
      <c r="A108"/>
      <c r="B108"/>
      <c r="C108"/>
      <c r="D108"/>
    </row>
    <row r="109" spans="1:8" x14ac:dyDescent="0.3">
      <c r="A109"/>
      <c r="B109"/>
      <c r="C109"/>
      <c r="D109"/>
    </row>
    <row r="110" spans="1:8" x14ac:dyDescent="0.3">
      <c r="A110"/>
      <c r="B110"/>
      <c r="C110"/>
      <c r="D110"/>
    </row>
    <row r="111" spans="1:8" x14ac:dyDescent="0.3">
      <c r="A111"/>
      <c r="B111"/>
      <c r="C111"/>
      <c r="D111"/>
    </row>
    <row r="112" spans="1:8" x14ac:dyDescent="0.3">
      <c r="A112"/>
      <c r="B112"/>
      <c r="C112"/>
      <c r="D112"/>
    </row>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sheetData>
  <mergeCells count="2">
    <mergeCell ref="A1:K1"/>
    <mergeCell ref="A2:K2"/>
  </mergeCell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1"/>
  <sheetViews>
    <sheetView workbookViewId="0">
      <selection activeCell="B11" sqref="B11"/>
    </sheetView>
  </sheetViews>
  <sheetFormatPr baseColWidth="10" defaultColWidth="8.88671875" defaultRowHeight="14.4" x14ac:dyDescent="0.3"/>
  <cols>
    <col min="1" max="1" width="12" customWidth="1"/>
    <col min="2" max="2" width="42" customWidth="1"/>
    <col min="3" max="3" width="46" customWidth="1"/>
    <col min="4" max="4" width="42" customWidth="1"/>
    <col min="5" max="5" width="14" customWidth="1"/>
  </cols>
  <sheetData>
    <row r="1" spans="1:5" ht="22.35" customHeight="1" x14ac:dyDescent="0.3">
      <c r="A1" s="528" t="s">
        <v>557</v>
      </c>
      <c r="B1" s="528"/>
      <c r="C1" s="528"/>
      <c r="D1" s="528"/>
      <c r="E1" s="528"/>
    </row>
    <row r="2" spans="1:5" ht="19.2" customHeight="1" x14ac:dyDescent="0.3">
      <c r="A2" s="522" t="s">
        <v>558</v>
      </c>
      <c r="B2" s="522"/>
      <c r="C2" s="522"/>
      <c r="D2" s="522"/>
      <c r="E2" s="522"/>
    </row>
    <row r="3" spans="1:5" ht="19.2" customHeight="1" x14ac:dyDescent="0.3">
      <c r="A3" s="522"/>
      <c r="B3" s="522"/>
      <c r="C3" s="522"/>
      <c r="D3" s="522"/>
      <c r="E3" s="522"/>
    </row>
    <row r="4" spans="1:5" ht="19.2" customHeight="1" x14ac:dyDescent="0.3">
      <c r="A4" s="522"/>
      <c r="B4" s="522"/>
      <c r="C4" s="522"/>
      <c r="D4" s="522"/>
      <c r="E4" s="522"/>
    </row>
    <row r="6" spans="1:5" ht="27.15" customHeight="1" x14ac:dyDescent="0.3">
      <c r="A6" s="409" t="s">
        <v>26</v>
      </c>
      <c r="B6" s="409" t="s">
        <v>559</v>
      </c>
      <c r="C6" s="409" t="s">
        <v>560</v>
      </c>
      <c r="D6" s="409" t="s">
        <v>561</v>
      </c>
      <c r="E6" s="409" t="s">
        <v>562</v>
      </c>
    </row>
    <row r="7" spans="1:5" ht="57.6" customHeight="1" x14ac:dyDescent="0.3">
      <c r="A7" s="411" t="s">
        <v>229</v>
      </c>
      <c r="B7" s="412" t="s">
        <v>563</v>
      </c>
      <c r="C7" s="412" t="s">
        <v>564</v>
      </c>
      <c r="D7" s="412" t="s">
        <v>565</v>
      </c>
      <c r="E7" s="413" t="s">
        <v>566</v>
      </c>
    </row>
    <row r="8" spans="1:5" ht="57.6" customHeight="1" x14ac:dyDescent="0.3">
      <c r="A8" s="419" t="s">
        <v>252</v>
      </c>
      <c r="B8" s="420" t="s">
        <v>567</v>
      </c>
      <c r="C8" s="420" t="s">
        <v>568</v>
      </c>
      <c r="D8" s="420" t="s">
        <v>569</v>
      </c>
      <c r="E8" s="421" t="s">
        <v>566</v>
      </c>
    </row>
    <row r="9" spans="1:5" ht="57.6" customHeight="1" x14ac:dyDescent="0.3">
      <c r="A9" s="414" t="s">
        <v>5</v>
      </c>
      <c r="B9" s="410" t="s">
        <v>570</v>
      </c>
      <c r="C9" s="410" t="s">
        <v>571</v>
      </c>
      <c r="D9" s="410" t="s">
        <v>572</v>
      </c>
      <c r="E9" s="415" t="s">
        <v>566</v>
      </c>
    </row>
    <row r="10" spans="1:5" ht="57.6" customHeight="1" x14ac:dyDescent="0.3">
      <c r="A10" s="419" t="s">
        <v>573</v>
      </c>
      <c r="B10" s="420" t="s">
        <v>574</v>
      </c>
      <c r="C10" s="420" t="s">
        <v>575</v>
      </c>
      <c r="D10" s="420" t="s">
        <v>145</v>
      </c>
      <c r="E10" s="421" t="s">
        <v>566</v>
      </c>
    </row>
    <row r="11" spans="1:5" ht="57.6" customHeight="1" x14ac:dyDescent="0.3">
      <c r="A11" s="416" t="s">
        <v>371</v>
      </c>
      <c r="B11" s="417" t="s">
        <v>576</v>
      </c>
      <c r="C11" s="417" t="s">
        <v>577</v>
      </c>
      <c r="D11" s="417" t="s">
        <v>578</v>
      </c>
      <c r="E11" s="418" t="s">
        <v>566</v>
      </c>
    </row>
  </sheetData>
  <mergeCells count="2">
    <mergeCell ref="A1:E1"/>
    <mergeCell ref="A2:E4"/>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4</vt:i4>
      </vt:variant>
    </vt:vector>
  </HeadingPairs>
  <TitlesOfParts>
    <vt:vector size="23" baseType="lpstr">
      <vt:lpstr>Dashboard pour cas 2026</vt:lpstr>
      <vt:lpstr>Études</vt:lpstr>
      <vt:lpstr>Nombre interventions MEC</vt:lpstr>
      <vt:lpstr>1a cas bénins</vt:lpstr>
      <vt:lpstr>2 cas sans MEC</vt:lpstr>
      <vt:lpstr>4 Cas à contrôler</vt:lpstr>
      <vt:lpstr>14 Différence temps &gt;5 jours</vt:lpstr>
      <vt:lpstr>15 Cas hors délai</vt:lpstr>
      <vt:lpstr>16a cas sans Tumorboard préth.</vt:lpstr>
      <vt:lpstr>16b Cas sans nouveau Tumorboard</vt:lpstr>
      <vt:lpstr>17 cas sans Tumorboard post.</vt:lpstr>
      <vt:lpstr>Numéro hôpital</vt:lpstr>
      <vt:lpstr>18 réopérations</vt:lpstr>
      <vt:lpstr>19 résections</vt:lpstr>
      <vt:lpstr>20a OP conservatrices du sein</vt:lpstr>
      <vt:lpstr>20b mastectomies</vt:lpstr>
      <vt:lpstr>21 DCIS avec ablation</vt:lpstr>
      <vt:lpstr>Filtersettings</vt:lpstr>
      <vt:lpstr>Directives 2027</vt:lpstr>
      <vt:lpstr>'Dashboard pour cas 2026'!_ftnref1</vt:lpstr>
      <vt:lpstr>'Dashboard pour cas 2026'!_ftnref2</vt:lpstr>
      <vt:lpstr>'Dashboard pour cas 2026'!Plausibilität</vt:lpstr>
      <vt:lpstr>Études!Studientyp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Curtis Völkle</cp:lastModifiedBy>
  <dcterms:modified xsi:type="dcterms:W3CDTF">2026-09-01T11:51:22Z</dcterms:modified>
</cp:coreProperties>
</file>