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djumed.sharepoint.com/sites/SBCDB/Freigegebene Dokumente/General/Quality Dashboard/QDB 2026/"/>
    </mc:Choice>
  </mc:AlternateContent>
  <xr:revisionPtr revIDLastSave="225" documentId="13_ncr:1_{197C93BA-F267-4019-A0DE-BE8A79903A8C}" xr6:coauthVersionLast="47" xr6:coauthVersionMax="47" xr10:uidLastSave="{C943FAB4-9D83-4413-B8BC-F2FE20BFABB1}"/>
  <bookViews>
    <workbookView xWindow="-120" yWindow="-16320" windowWidth="29040" windowHeight="16440" xr2:uid="{2B7C424E-CFA7-4BD8-973B-B603F335F823}"/>
  </bookViews>
  <sheets>
    <sheet name="Dashboard pour cas 2025" sheetId="1" r:id="rId1"/>
    <sheet name="Etudes" sheetId="5" r:id="rId2"/>
    <sheet name="Nombre interventions MEC" sheetId="6" r:id="rId3"/>
    <sheet name="2 cas sans MEC" sheetId="16" r:id="rId4"/>
    <sheet name="Filtersettings" sheetId="27" r:id="rId5"/>
    <sheet name="10 Différence de temps &gt;5 jours" sheetId="14" r:id="rId6"/>
    <sheet name="11 Diff temps &gt;20 jour ext" sheetId="15" r:id="rId7"/>
    <sheet name="12 cas sans prét. conseil d'adm" sheetId="11" r:id="rId8"/>
    <sheet name="11 Diff temps &gt;20 jour int" sheetId="17" r:id="rId9"/>
    <sheet name="13 cas sans conseil postth." sheetId="12" r:id="rId10"/>
    <sheet name="14 réopérations" sheetId="29" r:id="rId11"/>
    <sheet name="15 résections" sheetId="30" r:id="rId12"/>
    <sheet name="16a OP conservatrices du sein" sheetId="31" r:id="rId13"/>
    <sheet name="16b mastectomies" sheetId="32" r:id="rId14"/>
    <sheet name="18 procédures SLN" sheetId="33" r:id="rId15"/>
    <sheet name="19 - CCIS avec ablation" sheetId="34" r:id="rId16"/>
    <sheet name="1a benigne Fälle" sheetId="10" state="hidden" r:id="rId17"/>
    <sheet name="Kliniknummer" sheetId="19" state="hidden" r:id="rId18"/>
  </sheets>
  <definedNames>
    <definedName name="_xlnm._FilterDatabase" localSheetId="0" hidden="1">'Dashboard pour cas 2025'!$A$1:$L$113</definedName>
    <definedName name="_ftn1" localSheetId="0">'Dashboard pour cas 2025'!#REF!</definedName>
    <definedName name="_ftn2" localSheetId="0">'Dashboard pour cas 2025'!#REF!</definedName>
    <definedName name="_ftnref1" localSheetId="0">'Dashboard pour cas 2025'!$D$35</definedName>
    <definedName name="_ftnref2" localSheetId="0">'Dashboard pour cas 2025'!$D$45</definedName>
    <definedName name="_xlnm.Print_Area" localSheetId="0">'Dashboard pour cas 2025'!$A$1:$L$113</definedName>
    <definedName name="_xlnm.Print_Area" localSheetId="1">#REF!</definedName>
    <definedName name="_xlnm.Print_Titles" localSheetId="0">'Dashboard pour cas 2025'!$3:$3</definedName>
    <definedName name="Plausibilität" localSheetId="0">'Dashboard pour cas 2025'!$L$116:$L$117</definedName>
    <definedName name="Studientyp" localSheetId="1">Etudes!$B$72:$B$74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I12" i="1"/>
  <c r="I13" i="1"/>
  <c r="I14" i="1"/>
  <c r="I15" i="1"/>
  <c r="I16" i="1"/>
  <c r="I17" i="1"/>
  <c r="I18" i="1"/>
  <c r="I11" i="1"/>
  <c r="I10" i="1"/>
  <c r="G89" i="1"/>
  <c r="F8" i="1"/>
  <c r="J106" i="1"/>
  <c r="K106" i="1" s="1"/>
  <c r="K100" i="1"/>
  <c r="K99" i="1"/>
  <c r="K97" i="1"/>
  <c r="K96" i="1"/>
  <c r="K95" i="1"/>
  <c r="J93" i="1"/>
  <c r="K93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K8" i="1"/>
  <c r="K7" i="1"/>
  <c r="J4" i="1"/>
  <c r="K4" i="1" s="1"/>
  <c r="H14" i="5"/>
  <c r="F11" i="5"/>
  <c r="H10" i="5"/>
  <c r="H9" i="5"/>
  <c r="H8" i="5"/>
  <c r="H7" i="5"/>
  <c r="H6" i="5"/>
  <c r="H5" i="5"/>
  <c r="H4" i="5"/>
  <c r="H3" i="5"/>
  <c r="H2" i="5"/>
  <c r="H11" i="5" l="1"/>
  <c r="G86" i="1"/>
  <c r="G92" i="1"/>
  <c r="G91" i="1"/>
  <c r="F11" i="1"/>
  <c r="J11" i="1" s="1"/>
  <c r="K11" i="1" s="1"/>
  <c r="F12" i="1"/>
  <c r="J12" i="1" s="1"/>
  <c r="K12" i="1" s="1"/>
  <c r="F13" i="1"/>
  <c r="J13" i="1" s="1"/>
  <c r="K13" i="1" s="1"/>
  <c r="F14" i="1"/>
  <c r="J14" i="1" s="1"/>
  <c r="K14" i="1" s="1"/>
  <c r="F15" i="1"/>
  <c r="J15" i="1" s="1"/>
  <c r="K15" i="1" s="1"/>
  <c r="F16" i="1"/>
  <c r="J16" i="1" s="1"/>
  <c r="K16" i="1" s="1"/>
  <c r="F17" i="1"/>
  <c r="J17" i="1" s="1"/>
  <c r="K17" i="1" s="1"/>
  <c r="F18" i="1"/>
  <c r="J18" i="1" s="1"/>
  <c r="K18" i="1" s="1"/>
  <c r="E1" i="1" l="1"/>
  <c r="G90" i="1"/>
  <c r="F19" i="1" l="1"/>
  <c r="J19" i="1" s="1"/>
  <c r="K19" i="1" s="1"/>
  <c r="F65" i="1" l="1"/>
  <c r="J65" i="1" s="1"/>
  <c r="K65" i="1" s="1"/>
  <c r="F104" i="1"/>
  <c r="H103" i="1" l="1"/>
  <c r="G104" i="1"/>
  <c r="H109" i="1" l="1"/>
  <c r="J109" i="1" s="1"/>
  <c r="K109" i="1" s="1"/>
  <c r="H107" i="1" l="1"/>
  <c r="J107" i="1" s="1"/>
  <c r="K107" i="1" s="1"/>
  <c r="H104" i="1" l="1"/>
  <c r="H102" i="1" l="1"/>
  <c r="H92" i="1"/>
  <c r="J92" i="1" s="1"/>
  <c r="K92" i="1" s="1"/>
  <c r="H91" i="1"/>
  <c r="J91" i="1" s="1"/>
  <c r="K91" i="1" s="1"/>
  <c r="H86" i="1"/>
  <c r="J86" i="1" s="1"/>
  <c r="K86" i="1" s="1"/>
  <c r="G94" i="1" l="1"/>
  <c r="G83" i="1" l="1"/>
  <c r="F83" i="1"/>
  <c r="G84" i="1" s="1"/>
  <c r="H84" i="1" s="1"/>
  <c r="F84" i="1" l="1"/>
  <c r="F82" i="1" l="1"/>
  <c r="J82" i="1" s="1"/>
  <c r="K82" i="1" s="1"/>
  <c r="F10" i="1" l="1"/>
  <c r="J10" i="1" s="1"/>
  <c r="K10" i="1" s="1"/>
  <c r="G7" i="1" l="1"/>
  <c r="G105" i="1" l="1"/>
  <c r="H105" i="1" s="1"/>
  <c r="J105" i="1" s="1"/>
  <c r="K105" i="1" s="1"/>
  <c r="H8" i="1"/>
  <c r="H85" i="1"/>
  <c r="J85" i="1" s="1"/>
  <c r="K85" i="1" s="1"/>
  <c r="H7" i="1"/>
  <c r="G93" i="1"/>
  <c r="H93" i="1" s="1"/>
  <c r="G95" i="1"/>
  <c r="H95" i="1" s="1"/>
  <c r="H94" i="1"/>
  <c r="J94" i="1" s="1"/>
  <c r="K94" i="1" s="1"/>
  <c r="G88" i="1"/>
  <c r="H88" i="1" s="1"/>
  <c r="J88" i="1" s="1"/>
  <c r="K88" i="1" s="1"/>
  <c r="G8" i="1"/>
  <c r="G6" i="1"/>
  <c r="H6" i="1" s="1"/>
  <c r="G9" i="1"/>
  <c r="H9" i="1" s="1"/>
  <c r="F96" i="1"/>
  <c r="G96" i="1"/>
  <c r="H89" i="1"/>
  <c r="J89" i="1" s="1"/>
  <c r="K89" i="1" s="1"/>
  <c r="H101" i="1"/>
  <c r="J101" i="1" s="1"/>
  <c r="K101" i="1" s="1"/>
  <c r="H97" i="1"/>
  <c r="H98" i="1"/>
  <c r="J98" i="1" s="1"/>
  <c r="K98" i="1" s="1"/>
  <c r="H99" i="1"/>
  <c r="H100" i="1"/>
  <c r="F44" i="1"/>
  <c r="J44" i="1" s="1"/>
  <c r="K44" i="1" s="1"/>
  <c r="F55" i="1"/>
  <c r="J55" i="1" s="1"/>
  <c r="K55" i="1" s="1"/>
  <c r="F73" i="1"/>
  <c r="J73" i="1" s="1"/>
  <c r="K73" i="1" s="1"/>
  <c r="H90" i="1"/>
  <c r="J90" i="1" s="1"/>
  <c r="K90" i="1" s="1"/>
  <c r="K112" i="1"/>
  <c r="H83" i="1" l="1"/>
  <c r="J83" i="1" s="1"/>
  <c r="K83" i="1" s="1"/>
  <c r="H9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tc={DDA10559-6B2C-4388-829E-118DC992F1DF}</author>
    <author>tc={84F40A13-2B92-46A0-9E9C-98CB5CCE5742}</author>
  </authors>
  <commentList>
    <comment ref="G88" authorId="0" shapeId="0" xr:uid="{DDA10559-6B2C-4388-829E-118DC992F1DF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Hier sollten beide die gleiche Grundgesamtheit haben, oder?</t>
      </text>
    </comment>
    <comment ref="G92" authorId="1" shapeId="0" xr:uid="{84F40A13-2B92-46A0-9E9C-98CB5CCE5742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Warum wird hier nicht die Grundgesamtheit genommen?</t>
      </text>
    </comment>
  </commentList>
</comments>
</file>

<file path=xl/sharedStrings.xml><?xml version="1.0" encoding="utf-8"?>
<sst xmlns="http://schemas.openxmlformats.org/spreadsheetml/2006/main" count="523" uniqueCount="383">
  <si>
    <t>Centre du sein:</t>
  </si>
  <si>
    <t>#</t>
  </si>
  <si>
    <t>Indikator</t>
  </si>
  <si>
    <t>définition</t>
  </si>
  <si>
    <t>val. Min.</t>
  </si>
  <si>
    <t>unité</t>
  </si>
  <si>
    <t>dénomi-nateur</t>
  </si>
  <si>
    <t>message d'erreur / notes</t>
  </si>
  <si>
    <t>brève justification en cas de déviation</t>
  </si>
  <si>
    <t>1a</t>
  </si>
  <si>
    <t>Neue Brustkrebsfälle</t>
  </si>
  <si>
    <t>Nombre de nouveaux cas de cancer du sein (tumeurs / récidives)</t>
  </si>
  <si>
    <t>n/a</t>
  </si>
  <si>
    <t>Nombre de patients</t>
  </si>
  <si>
    <t>AA_Output:FilterSetting_ID=9027;Field=Anzahl</t>
  </si>
  <si>
    <t>Nombre de nouveaux cas de cancer du sein</t>
  </si>
  <si>
    <t>AA_Output:FilterSetting_ID=9028;Field=Total</t>
  </si>
  <si>
    <t>dont récidives</t>
  </si>
  <si>
    <t>AA_Output:FilterSetting_ID=9029;Field=Anzahl</t>
  </si>
  <si>
    <t>dont cas diagnostiqués en interne</t>
  </si>
  <si>
    <t>AA_Output:FilterSetting_ID=9030;Field=Total</t>
  </si>
  <si>
    <t>dont cas déjà diagnostiqués à l'extérieur</t>
  </si>
  <si>
    <t>1b</t>
  </si>
  <si>
    <t>Operative Behandlungen von Erstkarzinomen</t>
  </si>
  <si>
    <t>Nombre de cas primaires et récidives opérées</t>
  </si>
  <si>
    <t>Nombre d'opérations primaires pour les nouveaux cas de cancer du sein</t>
  </si>
  <si>
    <t>AA_Output:FilterSetting_ID=915;Field=Anzahl;Code=1</t>
  </si>
  <si>
    <t>Chirurgie du sein: Nombre d'opérations chirurgicales du sein par MEC sur les cas primaires et récidives du sein par an</t>
  </si>
  <si>
    <t>Nombre d'opérations par MEC</t>
  </si>
  <si>
    <t>Plastisch rekonstruktive Eingriffe an der Brust</t>
  </si>
  <si>
    <t>Befundungen in der Pathologie</t>
  </si>
  <si>
    <t>Pathologie: Nombre de lectures de prélèvements mammaires</t>
  </si>
  <si>
    <t>Nombre de lectures de prélèvements par MEC</t>
  </si>
  <si>
    <t>Nombre total de lectures de prélèvements pour l'ensemble des MEC</t>
  </si>
  <si>
    <t>Durch die Pathologie neu diagnostizierte Karzinome</t>
  </si>
  <si>
    <t>Pathologie: Nombre de cancers nouvellement diagnostiqués</t>
  </si>
  <si>
    <t>Nombre de carcinomes nouvellement diagnostiqués</t>
  </si>
  <si>
    <t xml:space="preserve">Durch die medizinische Onkologie durchgeführte Chemotherapiezyklen </t>
  </si>
  <si>
    <t>Mx-Befundungen Radiologie</t>
  </si>
  <si>
    <t>Nombre total de mammographies</t>
  </si>
  <si>
    <t>Nombre total de radiothérapies</t>
  </si>
  <si>
    <t>dont radiothérapies par MEC</t>
  </si>
  <si>
    <t>Nombre total de radiothérapies par MEC</t>
  </si>
  <si>
    <t>In Studien eingebrachte Fälle</t>
  </si>
  <si>
    <t>Proportion de cas diagnostiqués en interne, qui ont été informés du diagnostic dans les 5 jours ouvrables suivant la biopsie, par rapport au nombre total de cas diagnostiqués en interne</t>
  </si>
  <si>
    <t>Nombre de cas max. 5 jours ouvrables</t>
  </si>
  <si>
    <t>AA_Output:FilterSetting_ID=9033;Field=Total</t>
  </si>
  <si>
    <t>AA_Output:FilterSetting_ID=9034;Field=Total</t>
  </si>
  <si>
    <t>Proportion de cas dans lesquels un traitement primaire a été commencé dans les 20 jours ouvrables suivant la biopsie ou la consultation initiale, sur le nombre total des cas évalués en premier</t>
  </si>
  <si>
    <t>Nombre de cas max. 20 jours ouvrables</t>
  </si>
  <si>
    <t>AA_Output:FilterSetting_ID=9057;Field=Anzahl</t>
  </si>
  <si>
    <t>Proportion de cas avec discussion pré-thérapeutique du concept de thérapie sur le nombre total de cas nouveaux</t>
  </si>
  <si>
    <t>Nombre de cas</t>
  </si>
  <si>
    <t>AA_Output:FilterSetting_ID=9059;Field=Total</t>
  </si>
  <si>
    <t>Proportion de cas avec discussion post-opératoire par rapport à tous les nouveaux cas de cancer du sein</t>
  </si>
  <si>
    <t>AA_Output:FilterSetting_ID=9060;Field=Anzahl</t>
  </si>
  <si>
    <t>14a</t>
  </si>
  <si>
    <t>Part des réopérations oncologiques dans le nombre total de chirurgies primaires</t>
  </si>
  <si>
    <t>&lt;20%</t>
  </si>
  <si>
    <t>Nombre de réopérations oncologiques</t>
  </si>
  <si>
    <t>AA_Output:FilterSetting_ID=9061;Field=Anzahl</t>
  </si>
  <si>
    <t>14b</t>
  </si>
  <si>
    <r>
      <t xml:space="preserve">Part des réopérations non oncologiques après une chirurgie oncologique primaire </t>
    </r>
    <r>
      <rPr>
        <b/>
        <sz val="10"/>
        <rFont val="Arial"/>
        <family val="2"/>
      </rPr>
      <t>avec et sans</t>
    </r>
    <r>
      <rPr>
        <sz val="10"/>
        <rFont val="Arial"/>
        <family val="2"/>
      </rPr>
      <t xml:space="preserve"> chirurgie plastique-reconstructive</t>
    </r>
  </si>
  <si>
    <t>&lt;5%</t>
  </si>
  <si>
    <t xml:space="preserve">Nombre de réopérations non oncologiques </t>
  </si>
  <si>
    <t>AA_Output:FilterSetting_ID=9062;Field=Anzahl</t>
  </si>
  <si>
    <t>14c</t>
  </si>
  <si>
    <r>
      <t xml:space="preserve">Part des réopérations non oncologiques après une chirurgie oncologique primaire </t>
    </r>
    <r>
      <rPr>
        <b/>
        <sz val="10"/>
        <rFont val="Arial"/>
        <family val="2"/>
      </rPr>
      <t>sans</t>
    </r>
    <r>
      <rPr>
        <sz val="10"/>
        <rFont val="Arial"/>
        <family val="2"/>
      </rPr>
      <t xml:space="preserve"> chirurgie plastique-reconstructive</t>
    </r>
  </si>
  <si>
    <t>AA_Output:FilterSetting_ID=9063;Field=Anzahl</t>
  </si>
  <si>
    <t>Proportion de résections R0 / R1 dans les cas de tumeurs invasives après achèvement du traitement chirurgical primaire (sans DCIS)</t>
  </si>
  <si>
    <t>Nombre de cas invasifs (sans DCIS)</t>
  </si>
  <si>
    <t>AA_Output:FilterSetting_ID=9064;Field=Total</t>
  </si>
  <si>
    <t>Nombre de résections R0</t>
  </si>
  <si>
    <t>AA_Output:FilterSetting_ID=9065;Field=Total</t>
  </si>
  <si>
    <t>Nombre de résections R1</t>
  </si>
  <si>
    <t>AA_Output:FilterSetting_ID=9066;Field=Total</t>
  </si>
  <si>
    <t>Nombre d'autres</t>
  </si>
  <si>
    <t>16a</t>
  </si>
  <si>
    <t>Dokumentation der brusterhaltenden Operationen</t>
  </si>
  <si>
    <t>Proportion d'opérations de conservatrices du sein sur l'ensemble des opérations, en tenant compte de la taille de la tumeur</t>
  </si>
  <si>
    <t>Nombre d'opérations conservatrices du sein Tis</t>
  </si>
  <si>
    <t>AA_Output:FilterSetting_ID=9070;Field=Anzahl</t>
  </si>
  <si>
    <t>AA_Output:FilterSetting_ID=9072;Field=Anzahl</t>
  </si>
  <si>
    <t>70-90%</t>
  </si>
  <si>
    <t>T1</t>
  </si>
  <si>
    <t>AA_Output:FilterSetting_ID=9071;Field=Anzahl</t>
  </si>
  <si>
    <t>AA_Output:FilterSetting_ID=9073;Field=Anzahl</t>
  </si>
  <si>
    <t>T2</t>
  </si>
  <si>
    <t>AA_Output:FilterSetting_ID=9074;Field=Anzahl</t>
  </si>
  <si>
    <t>AA_Output:FilterSetting_ID=9075;Field=Anzahl</t>
  </si>
  <si>
    <t>T3</t>
  </si>
  <si>
    <t>AA_Output:FilterSetting_ID=9076;Field=Anzahl</t>
  </si>
  <si>
    <t>AA_Output:FilterSetting_ID=9077;Field=Anzahl</t>
  </si>
  <si>
    <t>T4</t>
  </si>
  <si>
    <t>AA_Output:FilterSetting_ID=9078;Field=Anzahl</t>
  </si>
  <si>
    <t>AA_Output:FilterSetting_ID=9079;Field=Anzahl</t>
  </si>
  <si>
    <t>TX</t>
  </si>
  <si>
    <t>AA_Output:FilterSetting_ID=9080;Field=Anzahl</t>
  </si>
  <si>
    <t>AA_Output:FilterSetting_ID=9081;Field=Anzahl</t>
  </si>
  <si>
    <t>T0</t>
  </si>
  <si>
    <t>AA_Output:FilterSetting_ID=9082;Field=Anzahl</t>
  </si>
  <si>
    <t>AA_Output:FilterSetting_ID=9083;Field=Anzahl</t>
  </si>
  <si>
    <t>16b</t>
  </si>
  <si>
    <t>Part des mastectomies après tous les cas opérées</t>
  </si>
  <si>
    <t>15% bis ≤40%</t>
  </si>
  <si>
    <t>Nombre de mastectomies</t>
  </si>
  <si>
    <t>AA_Output:FilterSetting_ID=9084;Field=Anzahl</t>
  </si>
  <si>
    <t>Dokumentation der SLN-Prozeduren</t>
  </si>
  <si>
    <t>Nombre moyen de ganglions lymphatiques enlevés lors d'une lymphadénectomie axillaire</t>
  </si>
  <si>
    <t>≥10</t>
  </si>
  <si>
    <t>Nombre de ganglions lymphatiques enlevés</t>
  </si>
  <si>
    <t>AA_Output:FilterSetting_ID=9085;Field=Avg</t>
  </si>
  <si>
    <t>18a</t>
  </si>
  <si>
    <t>Nombre de procédures SLN seules</t>
  </si>
  <si>
    <t>AA_Output:FilterSetting_ID=13781;Field=Anzahl</t>
  </si>
  <si>
    <t>AA_Output:FilterSetting_ID=11215;Field=Anzahl</t>
  </si>
  <si>
    <t>Proportion de cas de DCIS avec curage ganglionnaire par rapport au nombre de patientes atteintes de DCIS</t>
  </si>
  <si>
    <t>Nombre de cas DCIS avec ablation des ganglions lymphatiques</t>
  </si>
  <si>
    <t>AA_Output:FilterSetting_ID=11214;Field=Anzahl</t>
  </si>
  <si>
    <t>AA_Output:FilterSetting_ID=11216;Field=Anzahl</t>
  </si>
  <si>
    <t>Remarques :</t>
  </si>
  <si>
    <t>Désignation</t>
  </si>
  <si>
    <t>Type d'étude (interventionnelle ou autre)</t>
  </si>
  <si>
    <t>Titre</t>
  </si>
  <si>
    <t>Date du vote sur l'éthique</t>
  </si>
  <si>
    <t>Statut</t>
  </si>
  <si>
    <t>Protocole</t>
  </si>
  <si>
    <t>interventionelle</t>
  </si>
  <si>
    <t>choisir s.v.p.</t>
  </si>
  <si>
    <t>Totale</t>
  </si>
  <si>
    <t>Exemple</t>
  </si>
  <si>
    <t>Roche SafeHer M028048</t>
  </si>
  <si>
    <t>Étude prospective de phase III non randomisée pour évaluer la sécurité d'Herceptin sous-cutané</t>
  </si>
  <si>
    <t>ouvert</t>
  </si>
  <si>
    <t>Lien</t>
  </si>
  <si>
    <t>Studientyp</t>
  </si>
  <si>
    <t>bitte wählen</t>
  </si>
  <si>
    <t>interventionell</t>
  </si>
  <si>
    <t>andere</t>
  </si>
  <si>
    <t>[Adj] 3. Nombre d'opérations onco-chirurgicales par MEC: cas primaires et récidives par cas/année [14]</t>
  </si>
  <si>
    <t>AA_Output:FilterSetting_ID=9032</t>
  </si>
  <si>
    <t>Indicateur n° 2 du tableau de bord</t>
  </si>
  <si>
    <t>AA_Output:FilterSetting_ID=4560</t>
  </si>
  <si>
    <t>Einheit</t>
  </si>
  <si>
    <t>Nr.</t>
  </si>
  <si>
    <t>Filter(bezeichnung)</t>
  </si>
  <si>
    <t>Anzuzeigendes Feld</t>
  </si>
  <si>
    <t>Filter</t>
  </si>
  <si>
    <t>Zeitraumdefinierendes Datum</t>
  </si>
  <si>
    <t>SBCDB QDB 1a Anzahl neue Bruskrebsfälle - Anzahl Patientinnen</t>
  </si>
  <si>
    <t>[KL_2426] Export to AdjumedAnalyze</t>
  </si>
  <si>
    <t>[KL_500] EUSOMA / DKG / SBCDB Fall? (für Selektion/Export) = True</t>
  </si>
  <si>
    <t>Datum der Erstkonsultation</t>
  </si>
  <si>
    <t>SBCDB QDB 1a Anzahl neue Brustkrebsfälle - Anzahl neue Brustkrebsfälle</t>
  </si>
  <si>
    <t>[OP_1084] N00: Patientin operiert</t>
  </si>
  <si>
    <r>
      <t>SBCDB QDB 1a Anzahl neue Brustkrebsfälle - Rezidive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Zähler</t>
    </r>
  </si>
  <si>
    <t>[OP_144] Rezidiv?</t>
  </si>
  <si>
    <t>[KL_500] EUSOMA / DKG / SBCDB Fall? (für Selektion/Export) = True
[OP_144] Rezidiv? = ja [1]</t>
  </si>
  <si>
    <r>
      <t>SBCDB QDB 1a Anzahl neue Brustkrebsfälle - intern abgeklärte Fälle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Zähler</t>
    </r>
  </si>
  <si>
    <t>[KL_2843] Abklärung Extern</t>
  </si>
  <si>
    <t>[KL_500] EUSOMA / DKG / SBCDB Fall? (für Selektion/Export) = True
[KL_2843] Abklärung Extern = Leereintrag; False</t>
  </si>
  <si>
    <t>SBCDB QDB 1b Anzahl operierte Erstkarzinome Rezidive</t>
  </si>
  <si>
    <t>[KL_500] EUSOMA / DKG / SBCDB Fall? (für Selektion/Export) = True
[OP_1084] N00: Patientin operiert = ja [1]</t>
  </si>
  <si>
    <t>Datum der primären Brustoperation</t>
  </si>
  <si>
    <t>SBCDB QDB 2 Brustchirurgische Eingriffe pro KTM</t>
  </si>
  <si>
    <t>[OP_3339] Operation zählt für Kernteam Operateur-Nr.</t>
  </si>
  <si>
    <t>Plastische Chirurgie: Anzahl plastisch rekonstruktive Eingriffe an der Brust pro KTM</t>
  </si>
  <si>
    <t>Anzahl Eingriffe am Brustzentrum insgesamt</t>
  </si>
  <si>
    <t>Anzahl Eingriffe pro "Erstem KTM" am Brustzentrum + anderen Orten</t>
  </si>
  <si>
    <t>Anzahl Eingriffe pro "Weiterem KTM in Plastischer Funktion“ am BZ + anderen Orten</t>
  </si>
  <si>
    <t>Anzahl Eingriffe mit autologem Gewebetransfer am Brustzentrum insgesamt</t>
  </si>
  <si>
    <t>Anzahl Eingriffe mit autologem Gewebetransfer pro KTM am Brustzentrum</t>
  </si>
  <si>
    <t>Pathologie: Anzahl befundeter Mammaproben</t>
  </si>
  <si>
    <t>Anzahl Befundungen am Brustzentrum total</t>
  </si>
  <si>
    <t>Anzahl Befundungen pro KTM</t>
  </si>
  <si>
    <t>Anzahl Befundungen der KTM total</t>
  </si>
  <si>
    <t>Pathologie: Anzahl von Befundungen neu diagnostizierter Karzinome</t>
  </si>
  <si>
    <t>Anzahl der neu diagnostizierten Karzinome</t>
  </si>
  <si>
    <t>Anzahl Befundungen neu diagnostizierter Karzinome pro KTM</t>
  </si>
  <si>
    <t>Onkologie: Anzahl Patientinnen mit Chemo-/Immuntherapie im Brustzentrum</t>
  </si>
  <si>
    <t>Anzahl aller Patientinnen mit Chemo-/Immuntherapie im Brustzentrum</t>
  </si>
  <si>
    <t>Anzahl Patientinnen mit Chemo-/Immuntherapie pro KTM 1</t>
  </si>
  <si>
    <t>Anzahl Patientinnen mit Chemo-/Immuntherapie pro KTM 2</t>
  </si>
  <si>
    <t>Anzahl Patientinnen mit Chemo-/Immuntherapie pro KTM 3</t>
  </si>
  <si>
    <t>Anzahl Patientinnen mit Chemo-/Immuntherapie pro KTM 4</t>
  </si>
  <si>
    <t>Anzahl Patientinnen mit Chemo-/Immuntherapie pro KTM 5</t>
  </si>
  <si>
    <t>Anzahl Patientinnen mit Chemo-/Immuntherapie pro KTM 6</t>
  </si>
  <si>
    <t>Anzahl Patientinnen mit Chemo-/Immuntherapie pro KTM 7</t>
  </si>
  <si>
    <t>Anzahl Patientinnen mit Chemo-/Immuntherapie pro KTM 8</t>
  </si>
  <si>
    <t>Anzahl Patientinnen mit Chemo-/Immuntherapie der KTM total</t>
  </si>
  <si>
    <t>Radiologie: Anzahl Mammografie-Befundungen und Markierungen am Brustzentrum</t>
  </si>
  <si>
    <t>Anzahl Mammografien insgesamt</t>
  </si>
  <si>
    <t>Anzahl Mammografie-Befundungen pro KTM</t>
  </si>
  <si>
    <t>Anzahl Mammografie-Befundungen der KTM total</t>
  </si>
  <si>
    <t>Anzahl präoperativer Drahtmarkierungen oder eines gleichwertigen Markierungsverfahren bei nicht palpablen zu operierenden Befunden am Brustzentrum</t>
  </si>
  <si>
    <t>Anzahl präoperativer Drahtmarkierungen</t>
  </si>
  <si>
    <t>Anzahl intraoperative Präparate-Radio-/Sonographien</t>
  </si>
  <si>
    <t>Radio-Onkologie: Anzahl der adjuvanten Radiotherapien der Brust bzw. Brustwand</t>
  </si>
  <si>
    <t>Anzahl Radiotherapien total</t>
  </si>
  <si>
    <t>davon Anzahl Radiotherapien pro KTM</t>
  </si>
  <si>
    <t>Anzahl Radiotherapien der KTM total</t>
  </si>
  <si>
    <t>Anzahl Patientinnen, die in Studien eingebracht werden</t>
  </si>
  <si>
    <t>Anzahl Patientinnen</t>
  </si>
  <si>
    <t>davon Patientinnen in interventionellen Studien</t>
  </si>
  <si>
    <r>
      <t>SBCDB QDB 10 Pathologie max. 5 Tage nach Biopsie intern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Zähler</t>
    </r>
  </si>
  <si>
    <t>[KL_500] EUSOMA / DKG / SBCDB Fall? (für Selektion/Export) = True
[OP_2839] Zeitdifferenz D10A und D10I (13b) (berechnet) &lt; 6
[KL_2843] Abklärung Extern = Leereintrag; False</t>
  </si>
  <si>
    <r>
      <t>SBCDB QDB 10 Pathologie max. 5 Tage nach Biopsie intern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Nenner</t>
    </r>
  </si>
  <si>
    <r>
      <t>SBCDB QDB 11 Therapiebeginn nach max. 20 Tage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Zähler</t>
    </r>
  </si>
  <si>
    <t>[KL_500] EUSOMA / DKG / SBCDB Fall? (für Selektion/Export) = True
[KL_2843] Abklärung Extern = True
[OP_381] Zeitdifferenz Eintrittsdatum und THX (16a_neu) (berechnet) = 0 - 20
OR (br)
[KL_500] EUSOMA / DKG / SBCDB Fall? (für Selektion/Export) = True
[KL_2843] Abklärung Extern = Leereintrag; False
[OP_4611] Zeitdifferenz Datum Biopsie und THX (11_neu) (berechnet) = 0 - 20</t>
  </si>
  <si>
    <r>
      <t>SBCDB QDB 11 Therapiebeginn nach max. 20 Tage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Nenner</t>
    </r>
  </si>
  <si>
    <t>SBCDB QDB 12 Anteil Fälle mit präoperativem Tumorboard Zähler</t>
  </si>
  <si>
    <t>[KL_500] EUSOMA / DKG / SBCDB Fall? (für Selektion/Export) = True
[OP_1078] D23: Datum der ersten prätherapeutischen Konferenz &gt; 01.01.1900</t>
  </si>
  <si>
    <r>
      <t>SBCDB QDB 13 Anteil Fälle mit postop. Tumorboard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Zähler</t>
    </r>
  </si>
  <si>
    <t>[KL_500] EUSOMA / DKG / SBCDB Fall? (für Selektion/Export) = True
[OP_1302] Datum der postoperativen Konferenz (Tumorboard) &gt; 01.01.1990</t>
  </si>
  <si>
    <r>
      <t>SBCDB QDB 14a Anteil onkologische Reoperationen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Zähler</t>
    </r>
  </si>
  <si>
    <t>[KL_500] EUSOMA / DKG / SBCDB Fall? (für Selektion/Export) = True
[OP_10592] Zweite onkologische Brustoperation durchgeführt? = ja [1]
OR (br)
[KL_500] EUSOMA / DKG / SBCDB Fall? (für Selektion/Export) = True
[OP_10593] Dritte onkologische Brustoperation durchgeführt? = ja [1]</t>
  </si>
  <si>
    <r>
      <t>SBCDB QDB 14b Anzahl nicht-onkologische Reoperationen mit und ohne plastisch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Zähler</t>
    </r>
  </si>
  <si>
    <t>[OP_3338] F200 Re-Operation wegen Komplikation</t>
  </si>
  <si>
    <t>[KL_500] EUSOMA / DKG / SBCDB Fall? (für Selektion/Export) = True
[OP_1084] N00: Patientin operiert = ja
[OP_1096] Plastische Operation bei onkologischer Primär-Operation = Nein (Keine Rekonstruktion) [0]; Leereintrag; andere onkoplastische Massnahme [2]; Sofortrekonstruktion [3]
[OP_3338] F200 Re-Operation wegen Komplikation = Nachblutung [1]; Infekt [2]; Wundheilungsstörung/Nekrose [5]; andere Komplikation [8]</t>
  </si>
  <si>
    <r>
      <t>SBCDB QDB 14c Anzahl nicht-onkologische Reoperationen ohne plastisch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Zähler</t>
    </r>
  </si>
  <si>
    <t>[KL_500] EUSOMA / DKG / SBCDB Fall? (für Selektion/Export) = True
[OP_1084] N00: Patientin operiert = ja
[OP_1096] Plastische Operation bei onkologischer Primär-Operation = Nein (Keine Rekonstruktion) [0]; Leereintrag
[OP_3338] F200 Re-Operation wegen Komplikation = Nachblutung [1]; Infekt [2]; Wundheilungsstörung/Nekrose [5]; andere Komplikation [8]</t>
  </si>
  <si>
    <t>SBCDB QDB 15 Anzahl Fälle mit invasivem Tumor ohne DCIS Zähler</t>
  </si>
  <si>
    <t>[KL_500] EUSOMA / DKG / SBCDB Fall? (für Selektion/Export) = True
[OP_1084] N00: Patientin operiert = ja [1]
[OP_1180] I01: Hauptdiagnose = invasives Karzinom [4]</t>
  </si>
  <si>
    <t>SBCDB QDB 15 Anzahl Fälle mit invasivem Tumor ohne DCIS - R0 Zähler</t>
  </si>
  <si>
    <t>[OP_3335] I23: Histolog. Wertung d. Randes d. Gewebstücks im endgültigen histolog. Befund</t>
  </si>
  <si>
    <t>[KL_500] EUSOMA / DKG / SBCDB Fall? (für Selektion/Export) = True
[OP_1084] N00: Patientin operiert = ja
[OP_1180] I01: Hauptdiagnose = Invasiv
[OP_3335] I23: Histolog. Wertung d. Randes d. Gewebstücks im endgültigen histolog. Befund = Inv. Ca/DCIS erreicht nicht den Rand</t>
  </si>
  <si>
    <t>SBCDB QDB 15 Anzahl Fälle mit invasivem Tumor ohne DCIS - R1 Zähler</t>
  </si>
  <si>
    <t>[KL_500] EUSOMA / DKG / SBCDB Fall? (für Selektion/Export) = True
[OP_1084] N00: Patientin operiert = ja
[OP_1180] I01: Hauptdiagnose = Invasiv
[OP_3335] I23: Histolog. Wertung d. Randes d. Gewebstücks im endgültigen histolog. Befund = Inv. Ca erreicht den Rand</t>
  </si>
  <si>
    <t>Anzahl übrige</t>
  </si>
  <si>
    <r>
      <t>SBCDB QDB 16a Anzahl brusterhaltende Operationen bei Tis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Zähler</t>
    </r>
  </si>
  <si>
    <t>[KL_500] EUSOMA / DKG / SBCDB Fall? (für Selektion/Export) = True
[OP_1246] I26: pT = IS
AND (br)
[OP_1093] E08: Art der ersten onkologischen Intervention = brusterhaltend operiert [10]
OR
[OP_1120] F08: Art der zweiten onkologischen Intervention = brusterhaltend operiert [10]
OR
[OP_1135] F40: Art der dritten onkologischen Intervention = brusterhaltend operiert [10]</t>
  </si>
  <si>
    <r>
      <t>SBCDB QDB 16a Anzahl Operationen bei Tis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Nenner</t>
    </r>
  </si>
  <si>
    <t>[KL_500] EUSOMA / DKG / SBCDB Fall? (für Selektion/Export) = True
[OP_1246] I26: pT = IS
[OP_1084] N00: Patientin operiert = ja</t>
  </si>
  <si>
    <r>
      <t>SBCDB QDB 16a Anzahl brusterhaltende Operationen bei T1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Zähler</t>
    </r>
  </si>
  <si>
    <t>[KL_500] EUSOMA / DKG / SBCDB Fall? (für Selektion/Export) = True
[OP_1246] I26: pT = 1; 1A; 1B; 1C; 1MIC
AND (br)
[OP_1093] E08: Art der ersten onkologischen Intervention = brusterhaltend operiert [10]
OR
[OP_1120] F08: Art der zweiten onkologischen Intervention = brusterhaltend operiert [10]
OR
[OP_1135] F40: Art der dritten onkologischen Intervention = brusterhaltend operiert [10]</t>
  </si>
  <si>
    <r>
      <t>SBCDB QDB 16a Anzahl Operationen bei T1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Nenner</t>
    </r>
  </si>
  <si>
    <t>[KL_500] EUSOMA / DKG / SBCDB Fall? (für Selektion/Export) = True
[OP_1246] I26: pT = 1; 1A; 1B; 1C; 1MIC
[OP_1084] N00: Patientin operiert = ja</t>
  </si>
  <si>
    <r>
      <t>SBCDB QDB 16a Anzahl brusterhaltende Operationen bei T2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Zähler</t>
    </r>
  </si>
  <si>
    <t>[KL_500] EUSOMA / DKG / SBCDB Fall? (für Selektion/Export) = True
[OP_1246] I26: pT = 2
AND (br)
[OP_1093] E08: Art der ersten onkologischen Intervention = brusterhaltend operiert [10]
OR
[OP_1120] F08: Art der zweiten onkologischen Intervention = brusterhaltend operiert [10]
OR
[OP_1135] F40: Art der dritten onkologischen Intervention = brusterhaltend operiert [10]</t>
  </si>
  <si>
    <t>SBCDB QDB 16a Anzahl brusterhaltende Operationen bei T2 Nenner</t>
  </si>
  <si>
    <t>[KL_500] EUSOMA / DKG / SBCDB Fall? (für Selektion/Export) = True$
[OP_1246] I26: pT = 2
[OP_1084] N00: Patientin operiert = ja</t>
  </si>
  <si>
    <t>SBCDB QDB 16a Anzahl brusterhaltende Operationen bei T3 Zähler</t>
  </si>
  <si>
    <t>[KL_500] EUSOMA / DKG / SBCDB Fall? (für Selektion/Export) = True
[OP_1246] I26: pT = 3
AND (br)
[OP_1093] E08: Art der ersten onkologischen Intervention = brusterhaltend operiert [10]
OR
[OP_1120] F08: Art der zweiten onkologischen Intervention = brusterhaltend operiert [10]
OR
[OP_1135] F40: Art der dritten onkologischen Intervention = brusterhaltend operiert [10]</t>
  </si>
  <si>
    <t>SBCDB QDB 16a Anzahl brusterhaltende Operationen bei T3 Nenner</t>
  </si>
  <si>
    <t>[KL_500] EUSOMA / DKG / SBCDB Fall? (für Selektion/Export) = True$
[OP_1246] I26: pT = 3
[OP_1084] N00: Patientin operiert = ja</t>
  </si>
  <si>
    <t>SBCDB QDB 16a Anzahl brusterhaltende Operationen bei T4 Zähler</t>
  </si>
  <si>
    <t>[KL_500] EUSOMA / DKG / SBCDB Fall? (für Selektion/Export) = True
[OP_1246] I26: pT = 4; 4A; 4B; 4C; 4D
AND (br)
[OP_1093] E08: Art der ersten onkologischen Intervention = brusterhaltend operiert [10]
OR
[OP_1120] F08: Art der zweiten onkologischen Intervention = brusterhaltend operiert [10]
OR
[OP_1135] F40: Art der dritten onkologischen Intervention = brusterhaltend operiert [10]</t>
  </si>
  <si>
    <t>SBCDB QDB 16a Anzahl brusterhaltende Operationen bei T4 Nenner</t>
  </si>
  <si>
    <t>[KL_500] EUSOMA / DKG / SBCDB Fall? (für Selektion/Export) = True$
[OP_1246] I26: pT = 4; 4A; 4B; 4C; 4D
[OP_1084] N00: Patientin operiert = ja</t>
  </si>
  <si>
    <t>SBCDB QDB 16a Anzahl brusterhaltende Operationen bei TX Zähler</t>
  </si>
  <si>
    <t>[KL_500] EUSOMA / DKG / SBCDB Fall? (für Selektion/Export) = True
[OP_1246] I26: pT = X
AND (br)
[OP_1093] E08: Art der ersten onkologischen Intervention = brusterhaltend operiert [10]
OR
[OP_1120] F08: Art der zweiten onkologischen Intervention = brusterhaltend operiert [10]
OR
[OP_1135] F40: Art der dritten onkologischen Intervention = brusterhaltend operiert [10]</t>
  </si>
  <si>
    <t>SBCDB QDB 16a Anzahl brusterhaltende Operationen bei TX Nenner</t>
  </si>
  <si>
    <t>[KL_500] EUSOMA / DKG / SBCDB Fall? (für Selektion/Export) = True$
[OP_1246] I26: pT = X
[OP_1084] N00: Patientin operiert = ja</t>
  </si>
  <si>
    <t>SBCDB QDB 16a Anzahl brusterhaltende Operationen bei T0 Zähler</t>
  </si>
  <si>
    <t>[KL_500] EUSOMA / DKG / SBCDB Fall? (für Selektion/Export) = True
[OP_1246] I26: pT = 0
AND (br)
[OP_1093] E08: Art der ersten onkologischen Intervention = brusterhaltend operiert [10]
OR
[OP_1120] F08: Art der zweiten onkologischen Intervention = brusterhaltend operiert [10]
OR
[OP_1135] F40: Art der dritten onkologischen Intervention = brusterhaltend operiert [10]</t>
  </si>
  <si>
    <t>SBCDB QDB 16a Anzahl brusterhaltende Operationen bei T0 Nenner</t>
  </si>
  <si>
    <t>[KL_500] EUSOMA / DKG / SBCDB Fall? (für Selektion/Export) = True$
[OP_1246] I26: pT = 0
[OP_1084] N00: Patientin operiert = ja</t>
  </si>
  <si>
    <t xml:space="preserve">Total brusterhaltende OP </t>
  </si>
  <si>
    <t>SBCDB QDB 16b Anzahl Mastektomien an allen Operationen Zähler</t>
  </si>
  <si>
    <t>[KL_500] EUSOMA / DKG / SBCDB Fall? (für Selektion/Export) = True
AND (br)
[OP_1093] E08: Art der ersten onkologischen Intervention = Mastektomie ohne gleichzeitigen Aufbau [11]; Mastektomie mit Aufbau [12]
OR
[OP_1120] F08: Art der zweiten onkologischen Intervention = Mastektomie ohne gleichzeitigen Aufbau [11]; Mastektomie mit Aufbau [12]
OR
[OP_1135] F40: Art der dritten onkologischen Intervention = Mastektomie ohne gleichzeitigen Aufbau [11]; Mastektomie mit Aufbau [12]</t>
  </si>
  <si>
    <t>SBCDB QDB 17 Durchschn. Anzahl entfernte Lymphknoten Axilla</t>
  </si>
  <si>
    <t>[OP_1262] I29: Anzahl untersuchter LN aus ALND und/oder SLNE</t>
  </si>
  <si>
    <t>[KL_500] EUSOMA / DKG / SBCDB Fall? (für Selektion/Export) = True
[OP_1159] G01: Axilladissektion (ALND) = Durchgeführt</t>
  </si>
  <si>
    <t>Proportion de cas avec procédure SLN seule (sans dissection axillaire ultérieure) avec cN0 mesurée par rapport au nombre total de procédures SLN - Exclusion de DCIS / M1 / chimiothérapie néoadjuvante neoadjuvanter Chemotherapie</t>
  </si>
  <si>
    <t>SBCDB QDB 18 Anteil SLN-Prozeduren Zähler</t>
  </si>
  <si>
    <t>[OP_1072] D20: cN</t>
  </si>
  <si>
    <t>[KL_500] EUSOMA / DKG / SBCDB Fall? (für Selektion/Export) = True
[OP_1147] P01: Sentinelnodektomie = Durchgeführt
[OP_1180] I01: Hauptdiagnose = invasives Karzinom [4]
[OP_1429] M13: Neoadjuvante Chemotherapie durchgeführt = Nein
[OP_1159] G01: Axilladissektion (ALND) = Nicht durchgeführt
[OP_1072] D20: cN = 0</t>
  </si>
  <si>
    <t>SBCDB QDB 18 Anteil SLN-Prozeduren Nenner</t>
  </si>
  <si>
    <t>[OP_1429] M13: Neoadjuvante Chemotherapie durchgeführt</t>
  </si>
  <si>
    <t>[KL_500] EUSOMA / DKG / SBCDB Fall? (für Selektion/Export) = True
[OP_1147] P01: Sentinelnodektomie = Durchgeführt
[OP_1084] N00: Patientin operiert = ja
[OP_1180] I01: Hauptdiagnose = Invasives Karzinom
[OP_1075] D21: Fernmetastasen = 0; X
[OP_1429] M13: Neoadjuvante Chemotherapie durchgeführt = Nein
[OP_1186] I03: An-/Abwesenheit einer DCIS-Komponente = Abwesend</t>
  </si>
  <si>
    <t>SBCDB QDB 19 Anteil DCIS-Fälle mit LK Zähler</t>
  </si>
  <si>
    <t>[OP_1147] P01: Sentinelnodektomie</t>
  </si>
  <si>
    <t>[KL_500] EUSOMA / DKG / SBCDB Fall? (für Selektion/Export) = True
[OP_1180] I01: Hauptdiagnose = in situ
[OP_1147] P01: Sentinelnodektomie = Durchgeführt
OR (br)
[KL_500] EUSOMA / DKG / SBCDB Fall? (für Selektion/Export) = True
[OP_1180] I01: Hauptdiagnose = in situ
[OP_1159] G01: Axilladissektion (ALND) = Durchgeführt</t>
  </si>
  <si>
    <t>SBCDB QDB 19 Anteil DCIS-Fälle mit LK Nenner</t>
  </si>
  <si>
    <t>[OP_1180] I01: Hauptdiagnose</t>
  </si>
  <si>
    <t>[KL_500] EUSOMA / DKG / SBCDB Fall? (für Selektion/Export) = True
[OP_1180] I01: Hauptdiagnose = in situ</t>
  </si>
  <si>
    <t>Indicateur n° 10 du tableau de bord</t>
  </si>
  <si>
    <t>AA_Output:FilterSetting_ID=9202</t>
  </si>
  <si>
    <t>Indicateur n° 11 du tableau de bord</t>
  </si>
  <si>
    <t>AA_Output:FilterSetting_ID=9203</t>
  </si>
  <si>
    <t>AA_Output:FilterSetting_ID=9204</t>
  </si>
  <si>
    <t>Indicateur n° 12 du tableau de bord</t>
  </si>
  <si>
    <t>AA_Output:FilterSetting_ID=9205</t>
  </si>
  <si>
    <t>Indicateur n° 13 du tableau de bord</t>
  </si>
  <si>
    <t>AA_Output:FilterSetting_ID=9206</t>
  </si>
  <si>
    <t>Dashboard Kennzahl Nr. 1a</t>
  </si>
  <si>
    <t>AA_Output:FilterSetting_ID=4327</t>
  </si>
  <si>
    <t>AA_Output:FilterSetting_ID=6512</t>
  </si>
  <si>
    <t>numérateur</t>
  </si>
  <si>
    <t>pourcentage</t>
  </si>
  <si>
    <t>nom du MEC</t>
  </si>
  <si>
    <t>analyse de plausibilité</t>
  </si>
  <si>
    <t>Nombre de patientes concernées</t>
  </si>
  <si>
    <t>Nombre de nouveaux cas de cancer du sein (nombre de tumeurs / récidives)</t>
  </si>
  <si>
    <t>dont la biopsie a été réalisée à l'extérieur du Centre du sein</t>
  </si>
  <si>
    <t>Nombre de nouveaux cas de cancer du sein opérés</t>
  </si>
  <si>
    <t xml:space="preserve">Nombre total d'opérations </t>
  </si>
  <si>
    <t>Nombre de contrôles radiographiques ou ultrasonographiques de pièces opératoires</t>
  </si>
  <si>
    <t>Tis</t>
  </si>
  <si>
    <t>Rempli par :</t>
  </si>
  <si>
    <t>[Nom]</t>
  </si>
  <si>
    <t xml:space="preserve">Date:   </t>
  </si>
  <si>
    <t>XX.XX.2026</t>
  </si>
  <si>
    <t>Nombre moyen de ganglions lymphatiques excisés  lors d'un curage axillaire</t>
  </si>
  <si>
    <t>Nombre de ganglions lymphatiques excisés</t>
  </si>
  <si>
    <r>
      <rPr>
        <strike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Taux de conversion de ganglions sentinels en curages axillaires ou en TAD pour les cN0 </t>
    </r>
    <r>
      <rPr>
        <strike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(hors DCIS / M1 / chimiothérapie néoadjuvante)</t>
    </r>
  </si>
  <si>
    <t xml:space="preserve">Proportion DCIS avec excision de ganglions sentinels (hors mastectomie) cas de DCIS </t>
  </si>
  <si>
    <t>Nombre de DCIS avec excision de ganglions sentinels (hors mastectomie)</t>
  </si>
  <si>
    <t xml:space="preserve">Répartition des taux de chirurgies conservatrices selon la taille tumorale </t>
  </si>
  <si>
    <t>Nombre totale de chirurgies conservatrices</t>
  </si>
  <si>
    <t xml:space="preserve">Taux de mastectomies </t>
  </si>
  <si>
    <t>Proportion de résections R0 / R1 dans les cas de tumeurs invasives après chirurgie primaire (sans DCIS)</t>
  </si>
  <si>
    <t xml:space="preserve">Proportion de cas ayant bénéficiés d'un avis multidisciplinaire lors du Tumorboard post-opératoire par rapport au nombre total de nouveaux cas </t>
  </si>
  <si>
    <t xml:space="preserve">Taux de reprises chirurgicales oncologiques </t>
  </si>
  <si>
    <r>
      <t>Taux de reprises chirurgicales non oncologiques (y compris chirurgie plastique)</t>
    </r>
    <r>
      <rPr>
        <strike/>
        <sz val="10"/>
        <color theme="1"/>
        <rFont val="Arial"/>
        <family val="2"/>
      </rPr>
      <t xml:space="preserve"> </t>
    </r>
  </si>
  <si>
    <r>
      <rPr>
        <sz val="10"/>
        <color theme="1"/>
        <rFont val="Arial"/>
        <family val="2"/>
      </rPr>
      <t xml:space="preserve">Taux de reprises chirurgicales non oncologiques après une chirurgie oncologique primaire </t>
    </r>
    <r>
      <rPr>
        <b/>
        <sz val="10"/>
        <color theme="1"/>
        <rFont val="Arial"/>
        <family val="2"/>
      </rPr>
      <t>sans</t>
    </r>
    <r>
      <rPr>
        <sz val="10"/>
        <color theme="1"/>
        <rFont val="Arial"/>
        <family val="2"/>
      </rPr>
      <t xml:space="preserve"> chirurgie plastique</t>
    </r>
    <r>
      <rPr>
        <strike/>
        <sz val="10"/>
        <color theme="1"/>
        <rFont val="Arial"/>
        <family val="2"/>
      </rPr>
      <t>-</t>
    </r>
  </si>
  <si>
    <r>
      <t>Nombre de reprises chirurgicales oncologiques</t>
    </r>
    <r>
      <rPr>
        <strike/>
        <sz val="10"/>
        <color theme="1"/>
        <rFont val="Arial"/>
        <family val="2"/>
      </rPr>
      <t xml:space="preserve"> </t>
    </r>
  </si>
  <si>
    <t>Nombre de reprises chirurgicales non oncologiques (complications dans les 30 jours postopératoires)</t>
  </si>
  <si>
    <t>Nombre de resprises chirurgicales non oncologiques sans chirurgie plastique (complications dans les 30 jours postopératoires)</t>
  </si>
  <si>
    <t>Proportion de cas diagnostiqués en interne, qui ont été informés du diagnostic dans les 5 jours ouvrés suivant la biopsie, par rapport au nombre total de cas diagnostiqués en interne</t>
  </si>
  <si>
    <t>Nombre de cas max. 5 jours ouvrés</t>
  </si>
  <si>
    <r>
      <t xml:space="preserve">Proportion de cas </t>
    </r>
    <r>
      <rPr>
        <strike/>
        <sz val="10"/>
        <color theme="1"/>
        <rFont val="Arial"/>
        <family val="2"/>
      </rPr>
      <t>dans</t>
    </r>
    <r>
      <rPr>
        <sz val="10"/>
        <color theme="1"/>
        <rFont val="Arial"/>
        <family val="2"/>
      </rPr>
      <t xml:space="preserve"> pour lesquels un traitement primaire a été commencé dans les 20 jours ouvré suivant la biopsie ou la consultation initiale, sur le nombre total de</t>
    </r>
    <r>
      <rPr>
        <strike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cas</t>
    </r>
  </si>
  <si>
    <t>Nombre de cas max. 20 jours ouvrés</t>
  </si>
  <si>
    <r>
      <t xml:space="preserve">Proportion de cas ayant bénéficiés d'un avis multidisciplinaire lors du Tumorboard pré-thérapeutique par rapport au nombre total de </t>
    </r>
    <r>
      <rPr>
        <strike/>
        <sz val="10"/>
        <color theme="1"/>
        <rFont val="Arial"/>
        <family val="2"/>
      </rPr>
      <t xml:space="preserve">cas </t>
    </r>
    <r>
      <rPr>
        <sz val="10"/>
        <color theme="1"/>
        <rFont val="Arial"/>
        <family val="2"/>
      </rPr>
      <t>nouveaux cas</t>
    </r>
  </si>
  <si>
    <t>Taux patientes incluses dans des études cliniques</t>
  </si>
  <si>
    <t>Nombre de patientes incluses dans des études cliniques observationnelles et interventionnelles</t>
  </si>
  <si>
    <t>Nombre de patientes incluses dans des études cliniques interventionnelles</t>
  </si>
  <si>
    <t xml:space="preserve">Radio-oncologie: Nombre de  radiothérapies adjuvantes (sein, paroi thoracique) </t>
  </si>
  <si>
    <r>
      <t>Nombre de</t>
    </r>
    <r>
      <rPr>
        <strike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 repérages préopératoires par hameçon/harpon/guide ou procédure équivalente pour les lésions non palpables.</t>
    </r>
  </si>
  <si>
    <t>Nombre de repérages préopératoires par hameçon/harpon/guide</t>
  </si>
  <si>
    <t>Radiologie: Nombre de mammographies et de  repérages au Centre du sein</t>
  </si>
  <si>
    <t>Nombre de mammographies lues  par MEC</t>
  </si>
  <si>
    <t>Nombre de mammographies lues pour l'ensemble des MEC</t>
  </si>
  <si>
    <t>Oncologie: Nombre de patientes traitées par chimio/immunothérapie au Centre du sein</t>
  </si>
  <si>
    <t>Nombre de patientes ayant  bénéficié d'une chimio/immunothérapie au Centre du sein</t>
  </si>
  <si>
    <r>
      <t xml:space="preserve">Nombre de patientes </t>
    </r>
    <r>
      <rPr>
        <strike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sous chimio/immunothérapie par MEC 1</t>
    </r>
  </si>
  <si>
    <t>Nombre de patientes sous chimio/immunothérapie par MEC 2</t>
  </si>
  <si>
    <t>Nombre de patientes sous chimio/immunothérapie par MEC 3</t>
  </si>
  <si>
    <t>Nombre de patientes sous chimio/immunothérapie par MEC 4</t>
  </si>
  <si>
    <t>Nombre de patientes sous chimio/immunothérapie par MEC 5</t>
  </si>
  <si>
    <t>Nombre de patientes sous chimio/immunothérapie par MEC 6</t>
  </si>
  <si>
    <t>Nombre de patientes sous chimio/immunothérapie par MEC 7</t>
  </si>
  <si>
    <t>Nombre de patientes sous chimio/immunothérapie par MEC 8</t>
  </si>
  <si>
    <t>Nombre total de patientes sous chimio/immunothérapie pour l'ensemble des MEC</t>
  </si>
  <si>
    <t>Nombre de lectures de prélèvements pour les carcinomes nouvellement diagnostiqués par MEC</t>
  </si>
  <si>
    <t>Nombre total de lectures au Centre du sein</t>
  </si>
  <si>
    <t>Chirurgie plastique: Nombre de chirurgies plastiques et reconstructrices par MEC</t>
  </si>
  <si>
    <t>Nombre total d'interventions du Centre du sein</t>
  </si>
  <si>
    <t xml:space="preserve">Nombre d'opérations par "MEC principal" (tous lieux confondus) </t>
  </si>
  <si>
    <t>Nombre d'opérations par "MEC additionnel (tous lieux confondus)</t>
  </si>
  <si>
    <t>Nombre total de greffes de tissus autologues au Centre du sein</t>
  </si>
  <si>
    <t>Nombre total de greffes de tissus autologues par "MEC principal" (tous lieux confondus)</t>
  </si>
  <si>
    <t>Sénologie chirurgicale: Nombre de chirurgies primaires par MEC parmi les nouveaux cas de cancer du sein (y compris récidives)</t>
  </si>
  <si>
    <t xml:space="preserve">Nombre de chirurgies primaires parmi les nouveaux cas de cancer du sein (y compris récidives) </t>
  </si>
  <si>
    <t>AA_Output:FilterSetting_ID=13806</t>
  </si>
  <si>
    <t>AA_Output:FilterSetting_ID=13807</t>
  </si>
  <si>
    <t>AA_Output:FilterSetting_ID=13808</t>
  </si>
  <si>
    <t>15 - R0</t>
  </si>
  <si>
    <t>15 - R1</t>
  </si>
  <si>
    <t>AA_Output:FilterSetting_ID=13809</t>
  </si>
  <si>
    <t>AA_Output:FilterSetting_ID=13810</t>
  </si>
  <si>
    <t>AA_Output:FilterSetting_ID=13811</t>
  </si>
  <si>
    <t>15 - invasive sans DCIS</t>
  </si>
  <si>
    <t>16a Tis</t>
  </si>
  <si>
    <t>16a T1</t>
  </si>
  <si>
    <t>16a T2</t>
  </si>
  <si>
    <t>16a T3</t>
  </si>
  <si>
    <t>16a T4</t>
  </si>
  <si>
    <t>16a TX</t>
  </si>
  <si>
    <t>16a T0</t>
  </si>
  <si>
    <t>AA_Output:FilterSetting_ID=13797</t>
  </si>
  <si>
    <t>AA_Output:FilterSetting_ID=13798</t>
  </si>
  <si>
    <t>AA_Output:FilterSetting_ID=13799</t>
  </si>
  <si>
    <t>AA_Output:FilterSetting_ID=13796</t>
  </si>
  <si>
    <t>AA_Output:FilterSetting_ID=13800</t>
  </si>
  <si>
    <t>AA_Output:FilterSetting_ID=13801</t>
  </si>
  <si>
    <t>AA_Output:FilterSetting_ID=13802</t>
  </si>
  <si>
    <t>AA_Output:FilterSetting_ID=13805</t>
  </si>
  <si>
    <t>16b - Mastectomies</t>
  </si>
  <si>
    <t>AA_Output:FilterSetting_ID=13803</t>
  </si>
  <si>
    <t>18 procédures SLN</t>
  </si>
  <si>
    <t>AA_Output:FilterSetting_ID=13804</t>
  </si>
  <si>
    <t>19 - Proportion de CCIS avec ablation des ganglions lymphatiques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</si>
</sst>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trike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0"/>
      <color rgb="FF00B0F0"/>
      <name val="Arial"/>
      <family val="2"/>
    </font>
    <font>
      <sz val="11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15">
    <xf numFmtId="0" fontId="0" fillId="0" borderId="0"/>
    <xf numFmtId="9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6" fillId="0" borderId="0"/>
  </cellStyleXfs>
  <cellXfs count="513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3" fillId="0" borderId="23" xfId="0" applyFont="1" applyBorder="1" applyAlignment="1">
      <alignment horizontal="left" vertical="top" wrapText="1"/>
    </xf>
    <xf numFmtId="0" fontId="5" fillId="3" borderId="3" xfId="0" applyFont="1" applyFill="1" applyBorder="1" applyAlignment="1">
      <alignment horizontal="right"/>
    </xf>
    <xf numFmtId="0" fontId="5" fillId="3" borderId="3" xfId="0" applyFont="1" applyFill="1" applyBorder="1"/>
    <xf numFmtId="0" fontId="6" fillId="4" borderId="12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0" fontId="6" fillId="4" borderId="32" xfId="0" applyFont="1" applyFill="1" applyBorder="1" applyAlignment="1">
      <alignment horizontal="left" vertical="top"/>
    </xf>
    <xf numFmtId="9" fontId="9" fillId="3" borderId="29" xfId="1" applyFont="1" applyFill="1" applyBorder="1" applyAlignment="1" applyProtection="1">
      <alignment horizontal="right" vertical="top"/>
    </xf>
    <xf numFmtId="9" fontId="6" fillId="4" borderId="12" xfId="1" applyFont="1" applyFill="1" applyBorder="1" applyAlignment="1" applyProtection="1">
      <alignment horizontal="left" vertical="top"/>
    </xf>
    <xf numFmtId="0" fontId="6" fillId="4" borderId="12" xfId="0" applyFont="1" applyFill="1" applyBorder="1" applyAlignment="1" applyProtection="1">
      <alignment horizontal="left" vertical="top"/>
      <protection locked="0"/>
    </xf>
    <xf numFmtId="0" fontId="6" fillId="4" borderId="1" xfId="0" applyFont="1" applyFill="1" applyBorder="1" applyAlignment="1" applyProtection="1">
      <alignment horizontal="left" vertical="top"/>
      <protection locked="0"/>
    </xf>
    <xf numFmtId="0" fontId="6" fillId="4" borderId="32" xfId="0" applyFont="1" applyFill="1" applyBorder="1" applyAlignment="1" applyProtection="1">
      <alignment horizontal="left" vertical="top"/>
      <protection locked="0"/>
    </xf>
    <xf numFmtId="9" fontId="6" fillId="4" borderId="12" xfId="1" applyFont="1" applyFill="1" applyBorder="1" applyAlignment="1" applyProtection="1">
      <alignment horizontal="left" vertical="top"/>
      <protection locked="0"/>
    </xf>
    <xf numFmtId="0" fontId="6" fillId="4" borderId="11" xfId="0" applyFont="1" applyFill="1" applyBorder="1" applyAlignment="1">
      <alignment horizontal="left" vertical="top"/>
    </xf>
    <xf numFmtId="0" fontId="6" fillId="4" borderId="11" xfId="0" applyFont="1" applyFill="1" applyBorder="1" applyAlignment="1" applyProtection="1">
      <alignment horizontal="left" vertical="top"/>
      <protection locked="0"/>
    </xf>
    <xf numFmtId="0" fontId="14" fillId="6" borderId="9" xfId="0" applyFont="1" applyFill="1" applyBorder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0" xfId="0" applyFont="1" applyAlignment="1" applyProtection="1">
      <alignment horizontal="left" vertical="top"/>
      <protection locked="0"/>
    </xf>
    <xf numFmtId="49" fontId="5" fillId="5" borderId="1" xfId="0" applyNumberFormat="1" applyFont="1" applyFill="1" applyBorder="1" applyAlignment="1" applyProtection="1">
      <alignment horizontal="left"/>
      <protection locked="0"/>
    </xf>
    <xf numFmtId="49" fontId="5" fillId="5" borderId="1" xfId="0" applyNumberFormat="1" applyFont="1" applyFill="1" applyBorder="1" applyAlignment="1" applyProtection="1">
      <alignment horizontal="right"/>
      <protection locked="0"/>
    </xf>
    <xf numFmtId="0" fontId="6" fillId="4" borderId="29" xfId="0" applyFont="1" applyFill="1" applyBorder="1" applyAlignment="1">
      <alignment horizontal="left" vertical="top"/>
    </xf>
    <xf numFmtId="9" fontId="9" fillId="3" borderId="25" xfId="1" applyFont="1" applyFill="1" applyBorder="1" applyAlignment="1" applyProtection="1">
      <alignment horizontal="right" vertical="top"/>
    </xf>
    <xf numFmtId="0" fontId="5" fillId="3" borderId="2" xfId="0" applyFont="1" applyFill="1" applyBorder="1" applyAlignment="1">
      <alignment vertical="center"/>
    </xf>
    <xf numFmtId="0" fontId="0" fillId="3" borderId="3" xfId="0" applyFill="1" applyBorder="1"/>
    <xf numFmtId="0" fontId="0" fillId="3" borderId="4" xfId="0" applyFill="1" applyBorder="1"/>
    <xf numFmtId="0" fontId="12" fillId="3" borderId="1" xfId="82" applyFont="1" applyFill="1" applyBorder="1" applyAlignment="1" applyProtection="1">
      <alignment horizontal="center" vertical="center"/>
    </xf>
    <xf numFmtId="0" fontId="9" fillId="0" borderId="15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 indent="2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left" vertical="top" wrapText="1" indent="2"/>
    </xf>
    <xf numFmtId="0" fontId="6" fillId="4" borderId="29" xfId="0" applyFont="1" applyFill="1" applyBorder="1" applyAlignment="1" applyProtection="1">
      <alignment horizontal="left" vertical="top"/>
      <protection locked="0"/>
    </xf>
    <xf numFmtId="1" fontId="18" fillId="2" borderId="15" xfId="1" applyNumberFormat="1" applyFont="1" applyFill="1" applyBorder="1" applyAlignment="1" applyProtection="1">
      <alignment horizontal="center" vertical="top"/>
    </xf>
    <xf numFmtId="0" fontId="18" fillId="4" borderId="17" xfId="0" applyFont="1" applyFill="1" applyBorder="1" applyAlignment="1">
      <alignment horizontal="left" vertical="top"/>
    </xf>
    <xf numFmtId="0" fontId="18" fillId="4" borderId="17" xfId="0" applyFont="1" applyFill="1" applyBorder="1" applyAlignment="1" applyProtection="1">
      <alignment horizontal="left" vertical="top"/>
      <protection locked="0"/>
    </xf>
    <xf numFmtId="0" fontId="18" fillId="0" borderId="0" xfId="0" applyFont="1"/>
    <xf numFmtId="1" fontId="18" fillId="2" borderId="3" xfId="1" applyNumberFormat="1" applyFont="1" applyFill="1" applyBorder="1" applyAlignment="1" applyProtection="1">
      <alignment horizontal="center" vertical="top"/>
    </xf>
    <xf numFmtId="0" fontId="18" fillId="4" borderId="1" xfId="0" applyFont="1" applyFill="1" applyBorder="1" applyAlignment="1">
      <alignment horizontal="left" vertical="top"/>
    </xf>
    <xf numFmtId="0" fontId="18" fillId="4" borderId="1" xfId="0" applyFont="1" applyFill="1" applyBorder="1" applyAlignment="1" applyProtection="1">
      <alignment horizontal="left" vertical="top"/>
      <protection locked="0"/>
    </xf>
    <xf numFmtId="0" fontId="15" fillId="0" borderId="0" xfId="0" applyFont="1"/>
    <xf numFmtId="0" fontId="9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9" fontId="9" fillId="3" borderId="12" xfId="1" applyFont="1" applyFill="1" applyBorder="1" applyAlignment="1" applyProtection="1">
      <alignment horizontal="right" vertical="top"/>
    </xf>
    <xf numFmtId="0" fontId="9" fillId="6" borderId="15" xfId="0" applyFont="1" applyFill="1" applyBorder="1" applyAlignment="1">
      <alignment vertical="top" wrapText="1"/>
    </xf>
    <xf numFmtId="9" fontId="9" fillId="3" borderId="17" xfId="1" applyFont="1" applyFill="1" applyBorder="1" applyAlignment="1" applyProtection="1">
      <alignment horizontal="right" vertical="top"/>
    </xf>
    <xf numFmtId="0" fontId="9" fillId="0" borderId="3" xfId="0" applyFont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left" vertical="top" wrapText="1"/>
    </xf>
    <xf numFmtId="9" fontId="9" fillId="3" borderId="32" xfId="1" applyFont="1" applyFill="1" applyBorder="1" applyAlignment="1" applyProtection="1">
      <alignment horizontal="right" vertical="top"/>
    </xf>
    <xf numFmtId="0" fontId="1" fillId="6" borderId="0" xfId="0" quotePrefix="1" applyFont="1" applyFill="1" applyAlignment="1">
      <alignment horizontal="center" vertical="top" wrapText="1"/>
    </xf>
    <xf numFmtId="14" fontId="1" fillId="6" borderId="9" xfId="0" applyNumberFormat="1" applyFont="1" applyFill="1" applyBorder="1" applyAlignment="1">
      <alignment horizontal="right"/>
    </xf>
    <xf numFmtId="0" fontId="1" fillId="6" borderId="23" xfId="0" applyFont="1" applyFill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>
      <alignment horizontal="left" vertical="top" wrapText="1"/>
    </xf>
    <xf numFmtId="0" fontId="9" fillId="6" borderId="22" xfId="0" applyFont="1" applyFill="1" applyBorder="1" applyAlignment="1">
      <alignment horizontal="center" vertical="top" wrapText="1"/>
    </xf>
    <xf numFmtId="0" fontId="9" fillId="6" borderId="23" xfId="0" applyFont="1" applyFill="1" applyBorder="1" applyAlignment="1">
      <alignment horizontal="left" vertical="top" wrapText="1"/>
    </xf>
    <xf numFmtId="0" fontId="1" fillId="5" borderId="3" xfId="0" applyFont="1" applyFill="1" applyBorder="1" applyAlignment="1" applyProtection="1">
      <alignment vertical="top"/>
      <protection locked="0"/>
    </xf>
    <xf numFmtId="0" fontId="1" fillId="6" borderId="18" xfId="0" applyFont="1" applyFill="1" applyBorder="1" applyAlignment="1">
      <alignment horizontal="center" vertical="top"/>
    </xf>
    <xf numFmtId="0" fontId="1" fillId="6" borderId="20" xfId="0" applyFont="1" applyFill="1" applyBorder="1" applyAlignment="1">
      <alignment horizontal="center" vertical="top"/>
    </xf>
    <xf numFmtId="0" fontId="6" fillId="4" borderId="25" xfId="0" applyFont="1" applyFill="1" applyBorder="1" applyAlignment="1">
      <alignment horizontal="left" vertical="top"/>
    </xf>
    <xf numFmtId="0" fontId="6" fillId="4" borderId="25" xfId="0" applyFont="1" applyFill="1" applyBorder="1" applyAlignment="1" applyProtection="1">
      <alignment horizontal="left" vertical="top"/>
      <protection locked="0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vertical="top"/>
      <protection locked="0"/>
    </xf>
    <xf numFmtId="0" fontId="13" fillId="0" borderId="14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9" fillId="0" borderId="0" xfId="0" applyFont="1"/>
    <xf numFmtId="0" fontId="12" fillId="0" borderId="1" xfId="82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9" fontId="9" fillId="0" borderId="3" xfId="0" applyNumberFormat="1" applyFont="1" applyBorder="1" applyAlignment="1">
      <alignment horizontal="center" vertical="top" wrapText="1"/>
    </xf>
    <xf numFmtId="0" fontId="1" fillId="6" borderId="0" xfId="0" applyFont="1" applyFill="1" applyAlignment="1">
      <alignment horizontal="center" vertical="top" wrapText="1"/>
    </xf>
    <xf numFmtId="0" fontId="1" fillId="6" borderId="0" xfId="0" applyFont="1" applyFill="1" applyAlignment="1">
      <alignment vertical="top" wrapText="1"/>
    </xf>
    <xf numFmtId="0" fontId="1" fillId="6" borderId="35" xfId="0" applyFont="1" applyFill="1" applyBorder="1" applyAlignment="1">
      <alignment horizontal="center" vertical="top"/>
    </xf>
    <xf numFmtId="0" fontId="1" fillId="6" borderId="15" xfId="0" applyFont="1" applyFill="1" applyBorder="1" applyAlignment="1">
      <alignment vertical="top" wrapText="1"/>
    </xf>
    <xf numFmtId="0" fontId="1" fillId="6" borderId="15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vertical="top" wrapText="1"/>
    </xf>
    <xf numFmtId="0" fontId="1" fillId="6" borderId="3" xfId="0" applyFont="1" applyFill="1" applyBorder="1" applyAlignment="1">
      <alignment horizontal="center" vertical="top" wrapText="1"/>
    </xf>
    <xf numFmtId="0" fontId="1" fillId="6" borderId="18" xfId="0" applyFont="1" applyFill="1" applyBorder="1" applyAlignment="1">
      <alignment vertical="top"/>
    </xf>
    <xf numFmtId="0" fontId="1" fillId="6" borderId="15" xfId="0" quotePrefix="1" applyFont="1" applyFill="1" applyBorder="1" applyAlignment="1">
      <alignment horizontal="center" vertical="top" wrapText="1"/>
    </xf>
    <xf numFmtId="0" fontId="6" fillId="4" borderId="27" xfId="0" applyFont="1" applyFill="1" applyBorder="1" applyAlignment="1" applyProtection="1">
      <alignment horizontal="left" vertical="top"/>
      <protection locked="0"/>
    </xf>
    <xf numFmtId="0" fontId="9" fillId="0" borderId="14" xfId="0" applyFont="1" applyBorder="1" applyAlignment="1">
      <alignment vertical="top" wrapText="1"/>
    </xf>
    <xf numFmtId="0" fontId="5" fillId="3" borderId="37" xfId="0" applyFont="1" applyFill="1" applyBorder="1" applyAlignment="1">
      <alignment horizontal="center" wrapText="1"/>
    </xf>
    <xf numFmtId="0" fontId="5" fillId="3" borderId="25" xfId="0" applyFont="1" applyFill="1" applyBorder="1" applyAlignment="1">
      <alignment horizontal="center" wrapText="1"/>
    </xf>
    <xf numFmtId="0" fontId="5" fillId="3" borderId="38" xfId="0" applyFont="1" applyFill="1" applyBorder="1" applyAlignment="1">
      <alignment horizontal="center" wrapText="1"/>
    </xf>
    <xf numFmtId="0" fontId="1" fillId="6" borderId="42" xfId="0" applyFont="1" applyFill="1" applyBorder="1" applyAlignment="1">
      <alignment horizontal="center" vertical="top"/>
    </xf>
    <xf numFmtId="49" fontId="18" fillId="3" borderId="39" xfId="0" applyNumberFormat="1" applyFont="1" applyFill="1" applyBorder="1"/>
    <xf numFmtId="0" fontId="9" fillId="6" borderId="22" xfId="0" applyFont="1" applyFill="1" applyBorder="1" applyAlignment="1">
      <alignment horizontal="center" vertical="top"/>
    </xf>
    <xf numFmtId="0" fontId="9" fillId="6" borderId="23" xfId="0" applyFont="1" applyFill="1" applyBorder="1" applyAlignment="1">
      <alignment vertical="top" wrapText="1"/>
    </xf>
    <xf numFmtId="0" fontId="9" fillId="6" borderId="24" xfId="0" applyFont="1" applyFill="1" applyBorder="1" applyAlignment="1">
      <alignment horizontal="left" vertical="top" wrapText="1"/>
    </xf>
    <xf numFmtId="9" fontId="9" fillId="3" borderId="25" xfId="1" applyFont="1" applyFill="1" applyBorder="1" applyAlignment="1" applyProtection="1">
      <alignment vertical="top"/>
    </xf>
    <xf numFmtId="1" fontId="18" fillId="2" borderId="23" xfId="1" applyNumberFormat="1" applyFont="1" applyFill="1" applyBorder="1" applyAlignment="1" applyProtection="1">
      <alignment horizontal="center" vertical="top"/>
    </xf>
    <xf numFmtId="49" fontId="18" fillId="3" borderId="43" xfId="0" applyNumberFormat="1" applyFont="1" applyFill="1" applyBorder="1"/>
    <xf numFmtId="0" fontId="20" fillId="0" borderId="0" xfId="0" applyFont="1" applyAlignment="1">
      <alignment vertical="center"/>
    </xf>
    <xf numFmtId="0" fontId="9" fillId="0" borderId="20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9" fontId="1" fillId="3" borderId="39" xfId="0" applyNumberFormat="1" applyFont="1" applyFill="1" applyBorder="1"/>
    <xf numFmtId="0" fontId="1" fillId="0" borderId="0" xfId="0" applyFont="1"/>
    <xf numFmtId="0" fontId="1" fillId="5" borderId="45" xfId="0" applyFont="1" applyFill="1" applyBorder="1" applyAlignment="1" applyProtection="1">
      <alignment vertical="top"/>
      <protection locked="0"/>
    </xf>
    <xf numFmtId="0" fontId="6" fillId="4" borderId="44" xfId="0" applyFont="1" applyFill="1" applyBorder="1" applyAlignment="1">
      <alignment horizontal="left" vertical="top"/>
    </xf>
    <xf numFmtId="0" fontId="6" fillId="4" borderId="44" xfId="0" applyFont="1" applyFill="1" applyBorder="1" applyAlignment="1" applyProtection="1">
      <alignment horizontal="left" vertical="top"/>
      <protection locked="0"/>
    </xf>
    <xf numFmtId="0" fontId="1" fillId="3" borderId="44" xfId="1" applyNumberFormat="1" applyFont="1" applyFill="1" applyBorder="1" applyAlignment="1" applyProtection="1">
      <alignment horizontal="right" vertical="top"/>
    </xf>
    <xf numFmtId="0" fontId="1" fillId="6" borderId="23" xfId="0" applyFont="1" applyFill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5" fillId="0" borderId="47" xfId="0" applyFont="1" applyBorder="1" applyAlignment="1">
      <alignment horizontal="left" vertical="center"/>
    </xf>
    <xf numFmtId="0" fontId="21" fillId="0" borderId="47" xfId="0" applyFont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7" xfId="0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left" vertical="top" wrapText="1"/>
    </xf>
    <xf numFmtId="0" fontId="1" fillId="0" borderId="47" xfId="0" applyFont="1" applyBorder="1" applyAlignment="1">
      <alignment vertical="top" wrapText="1"/>
    </xf>
    <xf numFmtId="0" fontId="5" fillId="0" borderId="47" xfId="0" applyFont="1" applyBorder="1" applyAlignment="1">
      <alignment horizontal="center" vertical="top"/>
    </xf>
    <xf numFmtId="0" fontId="5" fillId="3" borderId="48" xfId="0" applyFont="1" applyFill="1" applyBorder="1" applyAlignment="1">
      <alignment horizontal="center" wrapText="1"/>
    </xf>
    <xf numFmtId="0" fontId="1" fillId="0" borderId="49" xfId="0" applyFont="1" applyBorder="1" applyAlignment="1">
      <alignment horizontal="left" vertical="top" wrapText="1"/>
    </xf>
    <xf numFmtId="0" fontId="0" fillId="0" borderId="49" xfId="0" applyBorder="1" applyAlignment="1">
      <alignment horizontal="left" vertical="center"/>
    </xf>
    <xf numFmtId="0" fontId="9" fillId="0" borderId="51" xfId="0" applyFont="1" applyBorder="1" applyAlignment="1">
      <alignment horizontal="left" vertical="center" wrapText="1"/>
    </xf>
    <xf numFmtId="0" fontId="15" fillId="0" borderId="51" xfId="0" applyFont="1" applyBorder="1" applyAlignment="1">
      <alignment horizontal="left" vertical="center"/>
    </xf>
    <xf numFmtId="0" fontId="21" fillId="0" borderId="51" xfId="0" applyFont="1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23" fillId="0" borderId="58" xfId="0" applyFont="1" applyBorder="1" applyAlignment="1">
      <alignment horizontal="center" vertical="top" wrapText="1"/>
    </xf>
    <xf numFmtId="0" fontId="9" fillId="0" borderId="59" xfId="0" applyFont="1" applyBorder="1" applyAlignment="1">
      <alignment horizontal="left" vertical="center" wrapText="1"/>
    </xf>
    <xf numFmtId="0" fontId="15" fillId="0" borderId="59" xfId="0" applyFont="1" applyBorder="1" applyAlignment="1">
      <alignment horizontal="left" vertical="center"/>
    </xf>
    <xf numFmtId="0" fontId="21" fillId="0" borderId="59" xfId="0" applyFont="1" applyBorder="1" applyAlignment="1">
      <alignment horizontal="left" vertical="center"/>
    </xf>
    <xf numFmtId="0" fontId="0" fillId="0" borderId="59" xfId="0" applyBorder="1" applyAlignment="1">
      <alignment horizontal="left" vertical="center" wrapText="1"/>
    </xf>
    <xf numFmtId="0" fontId="0" fillId="0" borderId="60" xfId="0" applyBorder="1" applyAlignment="1">
      <alignment horizontal="left" vertical="center"/>
    </xf>
    <xf numFmtId="0" fontId="1" fillId="0" borderId="49" xfId="0" applyFont="1" applyBorder="1" applyAlignment="1">
      <alignment horizontal="left" vertical="center" wrapText="1"/>
    </xf>
    <xf numFmtId="0" fontId="23" fillId="0" borderId="58" xfId="0" applyFont="1" applyBorder="1" applyAlignment="1">
      <alignment vertical="top" wrapText="1"/>
    </xf>
    <xf numFmtId="0" fontId="9" fillId="0" borderId="59" xfId="0" applyFont="1" applyBorder="1" applyAlignment="1">
      <alignment vertical="top" wrapText="1"/>
    </xf>
    <xf numFmtId="0" fontId="1" fillId="0" borderId="59" xfId="0" applyFont="1" applyBorder="1" applyAlignment="1">
      <alignment vertical="top" wrapText="1"/>
    </xf>
    <xf numFmtId="0" fontId="9" fillId="0" borderId="48" xfId="0" applyFont="1" applyBorder="1" applyAlignment="1">
      <alignment horizontal="left" vertical="top" wrapText="1" indent="2"/>
    </xf>
    <xf numFmtId="0" fontId="9" fillId="0" borderId="48" xfId="0" applyFont="1" applyBorder="1" applyAlignment="1">
      <alignment horizontal="left" vertical="center" wrapText="1"/>
    </xf>
    <xf numFmtId="0" fontId="0" fillId="0" borderId="48" xfId="0" applyBorder="1" applyAlignment="1">
      <alignment horizontal="left" vertical="center"/>
    </xf>
    <xf numFmtId="0" fontId="1" fillId="0" borderId="51" xfId="0" applyFont="1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1" fillId="0" borderId="56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left" vertical="center" wrapText="1"/>
    </xf>
    <xf numFmtId="0" fontId="15" fillId="0" borderId="56" xfId="0" applyFont="1" applyBorder="1" applyAlignment="1">
      <alignment horizontal="left" vertical="center"/>
    </xf>
    <xf numFmtId="0" fontId="21" fillId="0" borderId="56" xfId="0" applyFont="1" applyBorder="1" applyAlignment="1">
      <alignment horizontal="left" vertical="center"/>
    </xf>
    <xf numFmtId="0" fontId="0" fillId="0" borderId="56" xfId="0" applyBorder="1" applyAlignment="1">
      <alignment horizontal="left" vertical="center" wrapText="1"/>
    </xf>
    <xf numFmtId="0" fontId="5" fillId="0" borderId="58" xfId="0" applyFont="1" applyBorder="1" applyAlignment="1">
      <alignment horizontal="center" vertical="top"/>
    </xf>
    <xf numFmtId="0" fontId="1" fillId="0" borderId="59" xfId="0" applyFont="1" applyBorder="1" applyAlignment="1">
      <alignment horizontal="left" vertical="center" wrapText="1"/>
    </xf>
    <xf numFmtId="0" fontId="5" fillId="0" borderId="61" xfId="0" applyFont="1" applyBorder="1" applyAlignment="1">
      <alignment horizontal="center" vertical="top"/>
    </xf>
    <xf numFmtId="0" fontId="1" fillId="0" borderId="62" xfId="0" applyFont="1" applyBorder="1" applyAlignment="1">
      <alignment horizontal="left" vertical="center" wrapText="1"/>
    </xf>
    <xf numFmtId="0" fontId="15" fillId="0" borderId="62" xfId="0" applyFont="1" applyBorder="1" applyAlignment="1">
      <alignment horizontal="left" vertical="center"/>
    </xf>
    <xf numFmtId="0" fontId="21" fillId="0" borderId="62" xfId="0" applyFont="1" applyBorder="1" applyAlignment="1">
      <alignment horizontal="left" vertical="center"/>
    </xf>
    <xf numFmtId="0" fontId="0" fillId="0" borderId="63" xfId="0" applyBorder="1" applyAlignment="1">
      <alignment horizontal="left" vertical="center" wrapText="1"/>
    </xf>
    <xf numFmtId="0" fontId="0" fillId="0" borderId="64" xfId="0" applyBorder="1" applyAlignment="1">
      <alignment horizontal="left" vertical="center"/>
    </xf>
    <xf numFmtId="0" fontId="9" fillId="0" borderId="62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center" wrapText="1"/>
    </xf>
    <xf numFmtId="0" fontId="0" fillId="0" borderId="62" xfId="0" applyBorder="1" applyAlignment="1">
      <alignment horizontal="left" vertical="center" wrapText="1"/>
    </xf>
    <xf numFmtId="0" fontId="0" fillId="0" borderId="63" xfId="0" applyBorder="1" applyAlignment="1">
      <alignment horizontal="left" vertical="center"/>
    </xf>
    <xf numFmtId="0" fontId="9" fillId="0" borderId="66" xfId="0" applyFont="1" applyBorder="1" applyAlignment="1">
      <alignment horizontal="left" vertical="center" wrapText="1"/>
    </xf>
    <xf numFmtId="0" fontId="15" fillId="0" borderId="66" xfId="0" applyFont="1" applyBorder="1" applyAlignment="1">
      <alignment horizontal="left" vertical="center"/>
    </xf>
    <xf numFmtId="0" fontId="21" fillId="0" borderId="66" xfId="0" applyFont="1" applyBorder="1" applyAlignment="1">
      <alignment horizontal="left" vertical="center"/>
    </xf>
    <xf numFmtId="0" fontId="0" fillId="0" borderId="66" xfId="0" applyBorder="1" applyAlignment="1">
      <alignment horizontal="left" vertical="center" wrapText="1"/>
    </xf>
    <xf numFmtId="0" fontId="0" fillId="0" borderId="67" xfId="0" applyBorder="1" applyAlignment="1">
      <alignment horizontal="left" vertical="center"/>
    </xf>
    <xf numFmtId="0" fontId="9" fillId="0" borderId="69" xfId="0" applyFont="1" applyBorder="1" applyAlignment="1">
      <alignment horizontal="left" vertical="top" wrapText="1"/>
    </xf>
    <xf numFmtId="0" fontId="9" fillId="0" borderId="69" xfId="0" applyFont="1" applyBorder="1" applyAlignment="1">
      <alignment horizontal="left" vertical="center" wrapText="1"/>
    </xf>
    <xf numFmtId="0" fontId="0" fillId="0" borderId="69" xfId="0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0" fontId="5" fillId="0" borderId="55" xfId="0" applyFont="1" applyBorder="1" applyAlignment="1">
      <alignment vertical="top"/>
    </xf>
    <xf numFmtId="0" fontId="5" fillId="0" borderId="58" xfId="0" applyFont="1" applyBorder="1" applyAlignment="1">
      <alignment vertical="top"/>
    </xf>
    <xf numFmtId="0" fontId="23" fillId="0" borderId="58" xfId="0" applyFont="1" applyBorder="1" applyAlignment="1">
      <alignment horizontal="center" vertical="top"/>
    </xf>
    <xf numFmtId="0" fontId="1" fillId="0" borderId="69" xfId="0" applyFont="1" applyBorder="1" applyAlignment="1">
      <alignment horizontal="left" vertical="center" wrapText="1"/>
    </xf>
    <xf numFmtId="0" fontId="15" fillId="0" borderId="69" xfId="0" applyFont="1" applyBorder="1" applyAlignment="1">
      <alignment horizontal="left" vertical="center"/>
    </xf>
    <xf numFmtId="0" fontId="21" fillId="0" borderId="69" xfId="0" applyFont="1" applyBorder="1" applyAlignment="1">
      <alignment horizontal="left" vertical="center"/>
    </xf>
    <xf numFmtId="0" fontId="9" fillId="3" borderId="25" xfId="0" applyFont="1" applyFill="1" applyBorder="1" applyAlignment="1">
      <alignment horizontal="right" vertical="top" wrapText="1"/>
    </xf>
    <xf numFmtId="1" fontId="9" fillId="3" borderId="12" xfId="1" applyNumberFormat="1" applyFont="1" applyFill="1" applyBorder="1" applyAlignment="1" applyProtection="1">
      <alignment horizontal="right" vertical="top"/>
    </xf>
    <xf numFmtId="9" fontId="9" fillId="3" borderId="11" xfId="1" applyFont="1" applyFill="1" applyBorder="1" applyAlignment="1" applyProtection="1">
      <alignment horizontal="right" vertical="top"/>
    </xf>
    <xf numFmtId="9" fontId="9" fillId="3" borderId="1" xfId="1" applyFont="1" applyFill="1" applyBorder="1" applyAlignment="1" applyProtection="1">
      <alignment horizontal="right" vertical="top"/>
    </xf>
    <xf numFmtId="0" fontId="0" fillId="0" borderId="69" xfId="0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6" borderId="0" xfId="0" applyFont="1" applyFill="1" applyAlignment="1">
      <alignment horizontal="left" vertical="top" wrapText="1"/>
    </xf>
    <xf numFmtId="0" fontId="9" fillId="6" borderId="8" xfId="0" applyFont="1" applyFill="1" applyBorder="1" applyAlignment="1">
      <alignment horizontal="left" vertical="top" wrapText="1"/>
    </xf>
    <xf numFmtId="0" fontId="9" fillId="0" borderId="46" xfId="0" applyFont="1" applyBorder="1" applyAlignment="1">
      <alignment horizontal="left" vertical="top" wrapText="1" indent="2"/>
    </xf>
    <xf numFmtId="0" fontId="9" fillId="0" borderId="6" xfId="0" applyFont="1" applyBorder="1" applyAlignment="1">
      <alignment vertical="top" wrapText="1"/>
    </xf>
    <xf numFmtId="0" fontId="9" fillId="6" borderId="16" xfId="0" applyFont="1" applyFill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9" fillId="0" borderId="46" xfId="0" applyFont="1" applyBorder="1" applyAlignment="1">
      <alignment vertical="top" wrapText="1"/>
    </xf>
    <xf numFmtId="0" fontId="9" fillId="0" borderId="24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6" borderId="46" xfId="0" applyFont="1" applyFill="1" applyBorder="1" applyAlignment="1">
      <alignment horizontal="left" vertical="top" wrapText="1"/>
    </xf>
    <xf numFmtId="0" fontId="9" fillId="6" borderId="4" xfId="0" applyFont="1" applyFill="1" applyBorder="1" applyAlignment="1">
      <alignment horizontal="left" vertical="top" wrapText="1"/>
    </xf>
    <xf numFmtId="0" fontId="9" fillId="0" borderId="45" xfId="0" applyFont="1" applyBorder="1" applyAlignment="1">
      <alignment horizontal="center"/>
    </xf>
    <xf numFmtId="0" fontId="1" fillId="6" borderId="23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center"/>
    </xf>
    <xf numFmtId="0" fontId="1" fillId="6" borderId="13" xfId="0" applyFont="1" applyFill="1" applyBorder="1" applyAlignment="1">
      <alignment horizontal="center" vertical="top" wrapText="1"/>
    </xf>
    <xf numFmtId="0" fontId="1" fillId="6" borderId="5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20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6" borderId="45" xfId="0" applyFont="1" applyFill="1" applyBorder="1" applyAlignment="1">
      <alignment horizontal="center" vertical="top"/>
    </xf>
    <xf numFmtId="0" fontId="1" fillId="6" borderId="20" xfId="0" applyFont="1" applyFill="1" applyBorder="1" applyAlignment="1">
      <alignment horizontal="left" vertical="top" wrapText="1"/>
    </xf>
    <xf numFmtId="1" fontId="1" fillId="0" borderId="20" xfId="1" applyNumberFormat="1" applyFont="1" applyBorder="1" applyAlignment="1" applyProtection="1">
      <alignment horizontal="center" vertical="top" wrapText="1"/>
    </xf>
    <xf numFmtId="9" fontId="1" fillId="6" borderId="20" xfId="0" applyNumberFormat="1" applyFont="1" applyFill="1" applyBorder="1" applyAlignment="1">
      <alignment horizontal="center" vertical="top" wrapText="1"/>
    </xf>
    <xf numFmtId="0" fontId="1" fillId="6" borderId="19" xfId="0" applyFont="1" applyFill="1" applyBorder="1" applyAlignment="1">
      <alignment horizontal="center" vertical="top" wrapText="1"/>
    </xf>
    <xf numFmtId="0" fontId="1" fillId="6" borderId="20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/>
    </xf>
    <xf numFmtId="9" fontId="1" fillId="0" borderId="45" xfId="0" applyNumberFormat="1" applyFont="1" applyBorder="1" applyAlignment="1">
      <alignment horizontal="center" vertical="top" wrapText="1"/>
    </xf>
    <xf numFmtId="0" fontId="1" fillId="0" borderId="20" xfId="0" applyFont="1" applyBorder="1" applyAlignment="1">
      <alignment vertical="top" wrapText="1"/>
    </xf>
    <xf numFmtId="9" fontId="1" fillId="0" borderId="5" xfId="0" applyNumberFormat="1" applyFont="1" applyBorder="1" applyAlignment="1">
      <alignment horizontal="center" vertical="top" wrapText="1"/>
    </xf>
    <xf numFmtId="0" fontId="1" fillId="6" borderId="72" xfId="0" applyFont="1" applyFill="1" applyBorder="1" applyAlignment="1">
      <alignment horizontal="center" vertical="top"/>
    </xf>
    <xf numFmtId="0" fontId="1" fillId="6" borderId="20" xfId="0" applyFont="1" applyFill="1" applyBorder="1" applyAlignment="1">
      <alignment vertical="top" wrapText="1"/>
    </xf>
    <xf numFmtId="0" fontId="9" fillId="6" borderId="45" xfId="0" applyFont="1" applyFill="1" applyBorder="1" applyAlignment="1">
      <alignment vertical="top" wrapText="1"/>
    </xf>
    <xf numFmtId="9" fontId="1" fillId="6" borderId="45" xfId="0" applyNumberFormat="1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vertical="top" wrapText="1"/>
    </xf>
    <xf numFmtId="0" fontId="9" fillId="6" borderId="0" xfId="0" applyFont="1" applyFill="1" applyAlignment="1">
      <alignment vertical="top" wrapText="1"/>
    </xf>
    <xf numFmtId="0" fontId="1" fillId="6" borderId="36" xfId="0" applyFont="1" applyFill="1" applyBorder="1" applyAlignment="1">
      <alignment vertical="top"/>
    </xf>
    <xf numFmtId="0" fontId="9" fillId="0" borderId="5" xfId="0" applyFont="1" applyBorder="1" applyAlignment="1">
      <alignment horizontal="left" vertical="top" wrapText="1"/>
    </xf>
    <xf numFmtId="0" fontId="1" fillId="9" borderId="5" xfId="0" applyFont="1" applyFill="1" applyBorder="1" applyAlignment="1">
      <alignment horizontal="center" vertical="top" wrapText="1"/>
    </xf>
    <xf numFmtId="0" fontId="9" fillId="0" borderId="22" xfId="0" applyFont="1" applyBorder="1" applyAlignment="1">
      <alignment horizontal="center" vertical="top"/>
    </xf>
    <xf numFmtId="0" fontId="9" fillId="0" borderId="23" xfId="0" applyFont="1" applyBorder="1" applyAlignment="1">
      <alignment vertical="top" wrapText="1"/>
    </xf>
    <xf numFmtId="0" fontId="9" fillId="6" borderId="9" xfId="0" applyFont="1" applyFill="1" applyBorder="1" applyAlignment="1">
      <alignment vertical="top" wrapText="1"/>
    </xf>
    <xf numFmtId="0" fontId="9" fillId="6" borderId="45" xfId="0" applyFont="1" applyFill="1" applyBorder="1" applyAlignment="1">
      <alignment horizontal="left"/>
    </xf>
    <xf numFmtId="0" fontId="1" fillId="0" borderId="1" xfId="0" applyFont="1" applyBorder="1" applyAlignment="1" applyProtection="1">
      <alignment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1" xfId="82" applyFont="1" applyFill="1" applyBorder="1" applyAlignment="1" applyProtection="1">
      <alignment horizontal="center" vertical="center"/>
      <protection locked="0"/>
    </xf>
    <xf numFmtId="0" fontId="1" fillId="0" borderId="46" xfId="0" applyFont="1" applyBorder="1" applyAlignment="1">
      <alignment vertical="center"/>
    </xf>
    <xf numFmtId="0" fontId="1" fillId="0" borderId="44" xfId="0" applyFont="1" applyBorder="1" applyAlignment="1">
      <alignment vertical="center" wrapText="1"/>
    </xf>
    <xf numFmtId="0" fontId="1" fillId="0" borderId="44" xfId="0" applyFont="1" applyBorder="1" applyAlignment="1">
      <alignment horizontal="center" vertical="center"/>
    </xf>
    <xf numFmtId="164" fontId="5" fillId="0" borderId="44" xfId="0" applyNumberFormat="1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7" fillId="0" borderId="73" xfId="114" applyFont="1" applyBorder="1"/>
    <xf numFmtId="0" fontId="1" fillId="7" borderId="17" xfId="0" applyFon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>
      <alignment horizontal="left" vertical="top" wrapText="1"/>
    </xf>
    <xf numFmtId="0" fontId="1" fillId="7" borderId="12" xfId="0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right" vertical="top"/>
    </xf>
    <xf numFmtId="0" fontId="1" fillId="7" borderId="1" xfId="0" applyFont="1" applyFill="1" applyBorder="1" applyAlignment="1" applyProtection="1">
      <alignment horizontal="right" vertical="top"/>
      <protection locked="0"/>
    </xf>
    <xf numFmtId="0" fontId="1" fillId="3" borderId="12" xfId="0" applyFont="1" applyFill="1" applyBorder="1" applyAlignment="1">
      <alignment horizontal="right" vertical="top" wrapText="1"/>
    </xf>
    <xf numFmtId="0" fontId="1" fillId="3" borderId="29" xfId="1" applyNumberFormat="1" applyFont="1" applyFill="1" applyBorder="1" applyAlignment="1" applyProtection="1">
      <alignment horizontal="right" vertical="top"/>
    </xf>
    <xf numFmtId="0" fontId="1" fillId="7" borderId="25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29" xfId="0" applyFont="1" applyFill="1" applyBorder="1" applyAlignment="1">
      <alignment horizontal="left" vertical="top" wrapText="1"/>
    </xf>
    <xf numFmtId="0" fontId="1" fillId="5" borderId="12" xfId="0" applyFont="1" applyFill="1" applyBorder="1" applyAlignment="1" applyProtection="1">
      <alignment horizontal="right" vertical="top"/>
      <protection locked="0"/>
    </xf>
    <xf numFmtId="1" fontId="1" fillId="2" borderId="17" xfId="1" applyNumberFormat="1" applyFont="1" applyFill="1" applyBorder="1" applyAlignment="1" applyProtection="1">
      <alignment horizontal="center" vertical="top"/>
    </xf>
    <xf numFmtId="0" fontId="1" fillId="5" borderId="29" xfId="0" applyFont="1" applyFill="1" applyBorder="1" applyAlignment="1" applyProtection="1">
      <alignment horizontal="right" vertical="top"/>
      <protection locked="0"/>
    </xf>
    <xf numFmtId="0" fontId="1" fillId="5" borderId="1" xfId="1" applyNumberFormat="1" applyFont="1" applyFill="1" applyBorder="1" applyAlignment="1" applyProtection="1">
      <alignment horizontal="right" vertical="top"/>
    </xf>
    <xf numFmtId="0" fontId="1" fillId="5" borderId="44" xfId="0" applyFont="1" applyFill="1" applyBorder="1" applyAlignment="1" applyProtection="1">
      <alignment horizontal="right" vertical="top"/>
      <protection locked="0"/>
    </xf>
    <xf numFmtId="0" fontId="1" fillId="2" borderId="44" xfId="0" applyFont="1" applyFill="1" applyBorder="1" applyAlignment="1">
      <alignment horizontal="left" vertical="top" wrapText="1"/>
    </xf>
    <xf numFmtId="1" fontId="1" fillId="2" borderId="16" xfId="1" applyNumberFormat="1" applyFont="1" applyFill="1" applyBorder="1" applyAlignment="1" applyProtection="1">
      <alignment horizontal="center" vertical="top"/>
    </xf>
    <xf numFmtId="0" fontId="1" fillId="2" borderId="10" xfId="0" applyFont="1" applyFill="1" applyBorder="1" applyAlignment="1">
      <alignment vertical="top"/>
    </xf>
    <xf numFmtId="0" fontId="1" fillId="2" borderId="29" xfId="0" applyFont="1" applyFill="1" applyBorder="1" applyAlignment="1">
      <alignment vertical="top"/>
    </xf>
    <xf numFmtId="0" fontId="1" fillId="2" borderId="32" xfId="0" applyFont="1" applyFill="1" applyBorder="1" applyAlignment="1">
      <alignment horizontal="left" vertical="top" wrapText="1"/>
    </xf>
    <xf numFmtId="0" fontId="1" fillId="5" borderId="1" xfId="0" applyFont="1" applyFill="1" applyBorder="1" applyAlignment="1" applyProtection="1">
      <alignment horizontal="right" vertical="top"/>
      <protection locked="0"/>
    </xf>
    <xf numFmtId="0" fontId="1" fillId="5" borderId="17" xfId="0" applyFont="1" applyFill="1" applyBorder="1" applyAlignment="1" applyProtection="1">
      <alignment horizontal="right" vertical="top"/>
      <protection locked="0"/>
    </xf>
    <xf numFmtId="0" fontId="1" fillId="5" borderId="25" xfId="0" applyFont="1" applyFill="1" applyBorder="1" applyAlignment="1" applyProtection="1">
      <alignment horizontal="right" vertical="top"/>
      <protection locked="0"/>
    </xf>
    <xf numFmtId="0" fontId="1" fillId="2" borderId="25" xfId="0" applyFont="1" applyFill="1" applyBorder="1" applyAlignment="1">
      <alignment vertical="top"/>
    </xf>
    <xf numFmtId="0" fontId="1" fillId="5" borderId="28" xfId="0" applyFont="1" applyFill="1" applyBorder="1" applyAlignment="1" applyProtection="1">
      <alignment horizontal="right" vertical="top"/>
      <protection locked="0"/>
    </xf>
    <xf numFmtId="0" fontId="1" fillId="2" borderId="28" xfId="0" applyFont="1" applyFill="1" applyBorder="1" applyAlignment="1">
      <alignment vertical="top"/>
    </xf>
    <xf numFmtId="0" fontId="1" fillId="2" borderId="11" xfId="0" applyFont="1" applyFill="1" applyBorder="1" applyAlignment="1">
      <alignment horizontal="left" vertical="top" wrapText="1"/>
    </xf>
    <xf numFmtId="1" fontId="1" fillId="3" borderId="32" xfId="1" applyNumberFormat="1" applyFont="1" applyFill="1" applyBorder="1" applyAlignment="1" applyProtection="1">
      <alignment horizontal="right" vertical="top"/>
    </xf>
    <xf numFmtId="0" fontId="1" fillId="3" borderId="34" xfId="0" applyFont="1" applyFill="1" applyBorder="1" applyAlignment="1">
      <alignment horizontal="right" vertical="top"/>
    </xf>
    <xf numFmtId="1" fontId="1" fillId="3" borderId="34" xfId="0" applyNumberFormat="1" applyFont="1" applyFill="1" applyBorder="1" applyAlignment="1">
      <alignment horizontal="right" vertical="top"/>
    </xf>
    <xf numFmtId="0" fontId="1" fillId="3" borderId="27" xfId="0" applyFont="1" applyFill="1" applyBorder="1" applyAlignment="1">
      <alignment horizontal="right" vertical="top"/>
    </xf>
    <xf numFmtId="0" fontId="1" fillId="7" borderId="28" xfId="0" applyFont="1" applyFill="1" applyBorder="1" applyAlignment="1" applyProtection="1">
      <alignment horizontal="right" vertical="top"/>
      <protection locked="0"/>
    </xf>
    <xf numFmtId="1" fontId="1" fillId="3" borderId="30" xfId="1" applyNumberFormat="1" applyFont="1" applyFill="1" applyBorder="1" applyAlignment="1" applyProtection="1">
      <alignment horizontal="right" vertical="top"/>
    </xf>
    <xf numFmtId="0" fontId="1" fillId="7" borderId="44" xfId="0" applyFont="1" applyFill="1" applyBorder="1" applyAlignment="1" applyProtection="1">
      <alignment horizontal="right" vertical="top"/>
      <protection locked="0"/>
    </xf>
    <xf numFmtId="1" fontId="1" fillId="3" borderId="26" xfId="1" applyNumberFormat="1" applyFont="1" applyFill="1" applyBorder="1" applyAlignment="1" applyProtection="1">
      <alignment horizontal="right" vertical="top"/>
    </xf>
    <xf numFmtId="0" fontId="9" fillId="7" borderId="17" xfId="0" applyFont="1" applyFill="1" applyBorder="1" applyAlignment="1" applyProtection="1">
      <alignment horizontal="right" vertical="top"/>
      <protection locked="0"/>
    </xf>
    <xf numFmtId="1" fontId="1" fillId="3" borderId="16" xfId="1" applyNumberFormat="1" applyFont="1" applyFill="1" applyBorder="1" applyAlignment="1" applyProtection="1">
      <alignment horizontal="right" vertical="top"/>
    </xf>
    <xf numFmtId="0" fontId="9" fillId="7" borderId="1" xfId="0" applyFont="1" applyFill="1" applyBorder="1" applyAlignment="1" applyProtection="1">
      <alignment horizontal="right" vertical="top"/>
      <protection locked="0"/>
    </xf>
    <xf numFmtId="1" fontId="1" fillId="3" borderId="4" xfId="1" applyNumberFormat="1" applyFont="1" applyFill="1" applyBorder="1" applyAlignment="1" applyProtection="1">
      <alignment horizontal="right" vertical="top"/>
    </xf>
    <xf numFmtId="0" fontId="9" fillId="7" borderId="11" xfId="0" applyFont="1" applyFill="1" applyBorder="1" applyAlignment="1" applyProtection="1">
      <alignment horizontal="right" vertical="top"/>
      <protection locked="0"/>
    </xf>
    <xf numFmtId="1" fontId="1" fillId="3" borderId="0" xfId="1" applyNumberFormat="1" applyFont="1" applyFill="1" applyBorder="1" applyAlignment="1" applyProtection="1">
      <alignment horizontal="right" vertical="top"/>
    </xf>
    <xf numFmtId="1" fontId="9" fillId="3" borderId="17" xfId="1" applyNumberFormat="1" applyFont="1" applyFill="1" applyBorder="1" applyAlignment="1" applyProtection="1">
      <alignment horizontal="right" vertical="top"/>
    </xf>
    <xf numFmtId="0" fontId="9" fillId="7" borderId="12" xfId="0" applyFont="1" applyFill="1" applyBorder="1" applyAlignment="1" applyProtection="1">
      <alignment horizontal="right" vertical="top"/>
      <protection locked="0"/>
    </xf>
    <xf numFmtId="1" fontId="9" fillId="3" borderId="1" xfId="1" applyNumberFormat="1" applyFont="1" applyFill="1" applyBorder="1" applyAlignment="1" applyProtection="1">
      <alignment horizontal="right" vertical="top"/>
    </xf>
    <xf numFmtId="1" fontId="9" fillId="3" borderId="44" xfId="1" applyNumberFormat="1" applyFont="1" applyFill="1" applyBorder="1" applyAlignment="1" applyProtection="1">
      <alignment horizontal="right" vertical="top"/>
    </xf>
    <xf numFmtId="1" fontId="9" fillId="3" borderId="29" xfId="1" applyNumberFormat="1" applyFont="1" applyFill="1" applyBorder="1" applyAlignment="1" applyProtection="1">
      <alignment horizontal="right" vertical="top"/>
    </xf>
    <xf numFmtId="0" fontId="1" fillId="7" borderId="11" xfId="0" applyFont="1" applyFill="1" applyBorder="1" applyAlignment="1" applyProtection="1">
      <alignment horizontal="right" vertical="top"/>
      <protection locked="0"/>
    </xf>
    <xf numFmtId="0" fontId="1" fillId="3" borderId="33" xfId="0" applyFont="1" applyFill="1" applyBorder="1" applyAlignment="1">
      <alignment horizontal="right" vertical="top"/>
    </xf>
    <xf numFmtId="0" fontId="1" fillId="7" borderId="29" xfId="0" applyFont="1" applyFill="1" applyBorder="1" applyAlignment="1" applyProtection="1">
      <alignment horizontal="right" vertical="top"/>
      <protection locked="0"/>
    </xf>
    <xf numFmtId="0" fontId="9" fillId="3" borderId="25" xfId="1" applyNumberFormat="1" applyFont="1" applyFill="1" applyBorder="1" applyAlignment="1" applyProtection="1">
      <alignment horizontal="right" vertical="top"/>
    </xf>
    <xf numFmtId="0" fontId="9" fillId="7" borderId="25" xfId="0" applyFont="1" applyFill="1" applyBorder="1" applyAlignment="1" applyProtection="1">
      <alignment horizontal="right" vertical="top"/>
      <protection locked="0"/>
    </xf>
    <xf numFmtId="0" fontId="9" fillId="3" borderId="25" xfId="0" applyFont="1" applyFill="1" applyBorder="1" applyAlignment="1">
      <alignment horizontal="right" vertical="top"/>
    </xf>
    <xf numFmtId="0" fontId="1" fillId="2" borderId="16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6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45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1" fontId="1" fillId="2" borderId="15" xfId="1" applyNumberFormat="1" applyFont="1" applyFill="1" applyBorder="1" applyAlignment="1" applyProtection="1">
      <alignment horizontal="center" vertical="top"/>
    </xf>
    <xf numFmtId="0" fontId="1" fillId="2" borderId="20" xfId="0" applyFont="1" applyFill="1" applyBorder="1" applyAlignment="1">
      <alignment horizontal="left" vertical="top" wrapText="1"/>
    </xf>
    <xf numFmtId="49" fontId="1" fillId="3" borderId="40" xfId="0" applyNumberFormat="1" applyFont="1" applyFill="1" applyBorder="1"/>
    <xf numFmtId="1" fontId="1" fillId="2" borderId="24" xfId="1" applyNumberFormat="1" applyFont="1" applyFill="1" applyBorder="1" applyAlignment="1" applyProtection="1">
      <alignment horizontal="center" vertical="top"/>
    </xf>
    <xf numFmtId="1" fontId="1" fillId="2" borderId="20" xfId="1" applyNumberFormat="1" applyFont="1" applyFill="1" applyBorder="1" applyAlignment="1" applyProtection="1">
      <alignment horizontal="center" vertical="top"/>
    </xf>
    <xf numFmtId="49" fontId="1" fillId="3" borderId="41" xfId="0" applyNumberFormat="1" applyFont="1" applyFill="1" applyBorder="1"/>
    <xf numFmtId="1" fontId="1" fillId="2" borderId="6" xfId="1" applyNumberFormat="1" applyFont="1" applyFill="1" applyBorder="1" applyAlignment="1" applyProtection="1">
      <alignment horizontal="center" vertical="top"/>
    </xf>
    <xf numFmtId="1" fontId="1" fillId="2" borderId="45" xfId="1" applyNumberFormat="1" applyFont="1" applyFill="1" applyBorder="1" applyAlignment="1" applyProtection="1">
      <alignment horizontal="center" vertical="top"/>
    </xf>
    <xf numFmtId="1" fontId="1" fillId="2" borderId="5" xfId="1" applyNumberFormat="1" applyFont="1" applyFill="1" applyBorder="1" applyAlignment="1" applyProtection="1">
      <alignment horizontal="center" vertical="top"/>
    </xf>
    <xf numFmtId="1" fontId="18" fillId="2" borderId="45" xfId="1" applyNumberFormat="1" applyFont="1" applyFill="1" applyBorder="1" applyAlignment="1" applyProtection="1">
      <alignment horizontal="center" vertical="top"/>
    </xf>
    <xf numFmtId="0" fontId="18" fillId="4" borderId="44" xfId="0" applyFont="1" applyFill="1" applyBorder="1" applyAlignment="1">
      <alignment horizontal="left" vertical="top"/>
    </xf>
    <xf numFmtId="9" fontId="18" fillId="4" borderId="44" xfId="1" applyFont="1" applyFill="1" applyBorder="1" applyAlignment="1" applyProtection="1">
      <alignment horizontal="left" vertical="top"/>
      <protection locked="0"/>
    </xf>
    <xf numFmtId="1" fontId="1" fillId="2" borderId="9" xfId="1" applyNumberFormat="1" applyFont="1" applyFill="1" applyBorder="1" applyAlignment="1" applyProtection="1">
      <alignment horizontal="center" vertical="top"/>
    </xf>
    <xf numFmtId="1" fontId="1" fillId="2" borderId="3" xfId="1" applyNumberFormat="1" applyFont="1" applyFill="1" applyBorder="1" applyAlignment="1" applyProtection="1">
      <alignment horizontal="center" vertical="top"/>
    </xf>
    <xf numFmtId="9" fontId="6" fillId="4" borderId="29" xfId="1" applyFont="1" applyFill="1" applyBorder="1" applyAlignment="1" applyProtection="1">
      <alignment horizontal="left" vertical="top"/>
    </xf>
    <xf numFmtId="9" fontId="6" fillId="4" borderId="29" xfId="1" applyFont="1" applyFill="1" applyBorder="1" applyAlignment="1" applyProtection="1">
      <alignment horizontal="left" vertical="top"/>
      <protection locked="0"/>
    </xf>
    <xf numFmtId="0" fontId="18" fillId="4" borderId="27" xfId="0" applyFont="1" applyFill="1" applyBorder="1" applyAlignment="1" applyProtection="1">
      <alignment horizontal="left" vertical="top"/>
      <protection locked="0"/>
    </xf>
    <xf numFmtId="0" fontId="1" fillId="6" borderId="9" xfId="0" applyFont="1" applyFill="1" applyBorder="1" applyAlignment="1">
      <alignment horizontal="center" vertical="top"/>
    </xf>
    <xf numFmtId="0" fontId="1" fillId="6" borderId="9" xfId="0" applyFont="1" applyFill="1" applyBorder="1" applyAlignment="1">
      <alignment horizontal="left"/>
    </xf>
    <xf numFmtId="0" fontId="1" fillId="6" borderId="9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righ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9" fontId="1" fillId="3" borderId="12" xfId="1" applyFont="1" applyFill="1" applyBorder="1" applyAlignment="1" applyProtection="1">
      <alignment horizontal="right" vertical="top" wrapText="1"/>
    </xf>
    <xf numFmtId="1" fontId="1" fillId="2" borderId="12" xfId="1" applyNumberFormat="1" applyFont="1" applyFill="1" applyBorder="1" applyAlignment="1" applyProtection="1">
      <alignment horizontal="center" vertical="top"/>
    </xf>
    <xf numFmtId="0" fontId="1" fillId="2" borderId="12" xfId="0" applyFont="1" applyFill="1" applyBorder="1" applyAlignment="1">
      <alignment vertical="top"/>
    </xf>
    <xf numFmtId="9" fontId="9" fillId="3" borderId="44" xfId="1" applyFont="1" applyFill="1" applyBorder="1" applyAlignment="1" applyProtection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 applyProtection="1">
      <alignment horizontal="right" vertical="top"/>
      <protection locked="0"/>
    </xf>
    <xf numFmtId="1" fontId="1" fillId="0" borderId="0" xfId="0" applyNumberFormat="1" applyFont="1" applyAlignment="1">
      <alignment vertical="top"/>
    </xf>
    <xf numFmtId="9" fontId="1" fillId="0" borderId="0" xfId="1" applyFont="1" applyFill="1" applyBorder="1" applyAlignment="1" applyProtection="1">
      <alignment horizontal="right" vertical="top"/>
    </xf>
    <xf numFmtId="1" fontId="1" fillId="0" borderId="0" xfId="1" applyNumberFormat="1" applyFont="1" applyFill="1" applyBorder="1" applyAlignment="1" applyProtection="1">
      <alignment horizontal="center" vertical="top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right"/>
    </xf>
    <xf numFmtId="0" fontId="1" fillId="0" borderId="5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 indent="2"/>
    </xf>
    <xf numFmtId="0" fontId="1" fillId="0" borderId="4" xfId="0" applyFont="1" applyBorder="1" applyAlignment="1">
      <alignment horizontal="left" vertical="top" wrapText="1" indent="2"/>
    </xf>
    <xf numFmtId="0" fontId="1" fillId="0" borderId="46" xfId="0" applyFont="1" applyBorder="1" applyAlignment="1">
      <alignment horizontal="left" vertical="top" wrapText="1" indent="2"/>
    </xf>
    <xf numFmtId="0" fontId="1" fillId="0" borderId="23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left" vertical="top" wrapText="1"/>
    </xf>
    <xf numFmtId="0" fontId="1" fillId="6" borderId="8" xfId="0" applyFont="1" applyFill="1" applyBorder="1" applyAlignment="1">
      <alignment horizontal="left" vertical="top" wrapText="1"/>
    </xf>
    <xf numFmtId="0" fontId="1" fillId="6" borderId="21" xfId="0" applyFont="1" applyFill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1" fillId="6" borderId="24" xfId="0" applyFont="1" applyFill="1" applyBorder="1" applyAlignment="1">
      <alignment horizontal="left" vertical="top" wrapText="1"/>
    </xf>
    <xf numFmtId="0" fontId="1" fillId="6" borderId="10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 indent="1"/>
    </xf>
    <xf numFmtId="0" fontId="1" fillId="6" borderId="6" xfId="0" applyFont="1" applyFill="1" applyBorder="1" applyAlignment="1">
      <alignment horizontal="left" vertical="top" wrapText="1" indent="1"/>
    </xf>
    <xf numFmtId="0" fontId="1" fillId="6" borderId="6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6" borderId="45" xfId="0" applyFont="1" applyFill="1" applyBorder="1" applyAlignment="1">
      <alignment vertical="top" wrapText="1"/>
    </xf>
    <xf numFmtId="0" fontId="13" fillId="6" borderId="0" xfId="0" applyFont="1" applyFill="1" applyAlignment="1">
      <alignment vertical="top" wrapText="1"/>
    </xf>
    <xf numFmtId="0" fontId="1" fillId="6" borderId="46" xfId="0" applyFont="1" applyFill="1" applyBorder="1" applyAlignment="1">
      <alignment horizontal="left" vertical="top" wrapText="1"/>
    </xf>
    <xf numFmtId="0" fontId="1" fillId="6" borderId="16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" fillId="0" borderId="14" xfId="0" applyFont="1" applyBorder="1" applyAlignment="1">
      <alignment vertical="top" wrapText="1"/>
    </xf>
    <xf numFmtId="0" fontId="1" fillId="6" borderId="4" xfId="0" applyFont="1" applyFill="1" applyBorder="1" applyAlignment="1">
      <alignment horizontal="left" vertical="top" wrapText="1" indent="2"/>
    </xf>
    <xf numFmtId="0" fontId="1" fillId="6" borderId="21" xfId="0" applyFont="1" applyFill="1" applyBorder="1" applyAlignment="1">
      <alignment vertical="top" wrapText="1"/>
    </xf>
    <xf numFmtId="0" fontId="1" fillId="6" borderId="8" xfId="0" applyFont="1" applyFill="1" applyBorder="1" applyAlignment="1">
      <alignment vertical="top" wrapText="1"/>
    </xf>
    <xf numFmtId="0" fontId="1" fillId="6" borderId="46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0" xfId="0" applyFont="1" applyBorder="1" applyAlignment="1">
      <alignment horizontal="left" vertical="top" wrapText="1"/>
    </xf>
    <xf numFmtId="0" fontId="6" fillId="4" borderId="28" xfId="0" applyFont="1" applyFill="1" applyBorder="1" applyAlignment="1">
      <alignment horizontal="left" vertical="top"/>
    </xf>
    <xf numFmtId="0" fontId="6" fillId="4" borderId="32" xfId="0" applyFont="1" applyFill="1" applyBorder="1" applyAlignment="1">
      <alignment horizontal="left" vertical="top"/>
    </xf>
    <xf numFmtId="0" fontId="6" fillId="4" borderId="28" xfId="0" applyFont="1" applyFill="1" applyBorder="1" applyAlignment="1" applyProtection="1">
      <alignment horizontal="left" vertical="top"/>
      <protection locked="0"/>
    </xf>
    <xf numFmtId="0" fontId="6" fillId="4" borderId="32" xfId="0" applyFont="1" applyFill="1" applyBorder="1" applyAlignment="1" applyProtection="1">
      <alignment horizontal="left" vertical="top"/>
      <protection locked="0"/>
    </xf>
    <xf numFmtId="49" fontId="1" fillId="3" borderId="40" xfId="0" applyNumberFormat="1" applyFont="1" applyFill="1" applyBorder="1" applyAlignment="1">
      <alignment horizontal="center"/>
    </xf>
    <xf numFmtId="49" fontId="1" fillId="3" borderId="41" xfId="0" applyNumberFormat="1" applyFont="1" applyFill="1" applyBorder="1" applyAlignment="1">
      <alignment horizontal="center"/>
    </xf>
    <xf numFmtId="0" fontId="9" fillId="6" borderId="18" xfId="0" applyFont="1" applyFill="1" applyBorder="1" applyAlignment="1">
      <alignment horizontal="center" vertical="top"/>
    </xf>
    <xf numFmtId="0" fontId="9" fillId="6" borderId="19" xfId="0" applyFont="1" applyFill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9" fontId="1" fillId="6" borderId="0" xfId="0" applyNumberFormat="1" applyFont="1" applyFill="1" applyAlignment="1">
      <alignment horizontal="center" vertical="top"/>
    </xf>
    <xf numFmtId="0" fontId="1" fillId="6" borderId="20" xfId="0" applyFont="1" applyFill="1" applyBorder="1" applyAlignment="1">
      <alignment horizontal="center" vertical="top"/>
    </xf>
    <xf numFmtId="0" fontId="1" fillId="6" borderId="8" xfId="0" applyFont="1" applyFill="1" applyBorder="1" applyAlignment="1">
      <alignment horizontal="left" vertical="top" wrapText="1"/>
    </xf>
    <xf numFmtId="0" fontId="1" fillId="6" borderId="21" xfId="0" applyFont="1" applyFill="1" applyBorder="1" applyAlignment="1">
      <alignment horizontal="left" vertical="top" wrapText="1"/>
    </xf>
    <xf numFmtId="0" fontId="9" fillId="7" borderId="11" xfId="0" applyFont="1" applyFill="1" applyBorder="1" applyAlignment="1" applyProtection="1">
      <alignment horizontal="right" vertical="top"/>
      <protection locked="0"/>
    </xf>
    <xf numFmtId="0" fontId="9" fillId="7" borderId="32" xfId="0" applyFont="1" applyFill="1" applyBorder="1" applyAlignment="1" applyProtection="1">
      <alignment horizontal="right" vertical="top"/>
      <protection locked="0"/>
    </xf>
    <xf numFmtId="0" fontId="9" fillId="3" borderId="28" xfId="0" applyFont="1" applyFill="1" applyBorder="1" applyAlignment="1">
      <alignment horizontal="right" vertical="top"/>
    </xf>
    <xf numFmtId="0" fontId="9" fillId="3" borderId="32" xfId="0" applyFont="1" applyFill="1" applyBorder="1" applyAlignment="1">
      <alignment horizontal="right" vertical="top"/>
    </xf>
    <xf numFmtId="9" fontId="9" fillId="3" borderId="28" xfId="1" applyFont="1" applyFill="1" applyBorder="1" applyAlignment="1" applyProtection="1">
      <alignment horizontal="right" vertical="top"/>
    </xf>
    <xf numFmtId="9" fontId="9" fillId="3" borderId="32" xfId="1" applyFont="1" applyFill="1" applyBorder="1" applyAlignment="1" applyProtection="1">
      <alignment horizontal="right" vertical="top"/>
    </xf>
    <xf numFmtId="1" fontId="18" fillId="2" borderId="11" xfId="1" applyNumberFormat="1" applyFont="1" applyFill="1" applyBorder="1" applyAlignment="1" applyProtection="1">
      <alignment horizontal="center" vertical="top"/>
    </xf>
    <xf numFmtId="1" fontId="18" fillId="2" borderId="32" xfId="1" applyNumberFormat="1" applyFont="1" applyFill="1" applyBorder="1" applyAlignment="1" applyProtection="1">
      <alignment horizontal="center" vertical="top"/>
    </xf>
    <xf numFmtId="0" fontId="6" fillId="4" borderId="11" xfId="0" applyFont="1" applyFill="1" applyBorder="1" applyAlignment="1">
      <alignment horizontal="left" vertical="top"/>
    </xf>
    <xf numFmtId="0" fontId="6" fillId="4" borderId="11" xfId="0" applyFont="1" applyFill="1" applyBorder="1" applyAlignment="1" applyProtection="1">
      <alignment horizontal="left" vertical="top"/>
      <protection locked="0"/>
    </xf>
    <xf numFmtId="49" fontId="18" fillId="3" borderId="40" xfId="0" applyNumberFormat="1" applyFont="1" applyFill="1" applyBorder="1" applyAlignment="1">
      <alignment horizontal="center"/>
    </xf>
    <xf numFmtId="49" fontId="18" fillId="3" borderId="41" xfId="0" applyNumberFormat="1" applyFont="1" applyFill="1" applyBorder="1" applyAlignment="1">
      <alignment horizontal="center"/>
    </xf>
    <xf numFmtId="0" fontId="1" fillId="6" borderId="31" xfId="0" applyFont="1" applyFill="1" applyBorder="1" applyAlignment="1">
      <alignment horizontal="left" vertical="top" wrapText="1"/>
    </xf>
    <xf numFmtId="0" fontId="1" fillId="7" borderId="28" xfId="0" applyFont="1" applyFill="1" applyBorder="1" applyAlignment="1" applyProtection="1">
      <alignment horizontal="right" vertical="top"/>
      <protection locked="0"/>
    </xf>
    <xf numFmtId="0" fontId="1" fillId="7" borderId="32" xfId="0" applyFont="1" applyFill="1" applyBorder="1" applyAlignment="1" applyProtection="1">
      <alignment horizontal="right" vertical="top"/>
      <protection locked="0"/>
    </xf>
    <xf numFmtId="1" fontId="1" fillId="0" borderId="14" xfId="1" applyNumberFormat="1" applyFont="1" applyFill="1" applyBorder="1" applyAlignment="1" applyProtection="1">
      <alignment horizontal="center" vertical="top" wrapText="1"/>
    </xf>
    <xf numFmtId="1" fontId="1" fillId="0" borderId="0" xfId="1" applyNumberFormat="1" applyFont="1" applyFill="1" applyBorder="1" applyAlignment="1" applyProtection="1">
      <alignment horizontal="center" vertical="top" wrapText="1"/>
    </xf>
    <xf numFmtId="1" fontId="1" fillId="0" borderId="9" xfId="1" applyNumberFormat="1" applyFont="1" applyFill="1" applyBorder="1" applyAlignment="1" applyProtection="1">
      <alignment horizontal="center" vertical="top" wrapText="1"/>
    </xf>
    <xf numFmtId="1" fontId="1" fillId="2" borderId="28" xfId="1" applyNumberFormat="1" applyFont="1" applyFill="1" applyBorder="1" applyAlignment="1" applyProtection="1">
      <alignment horizontal="center" vertical="top"/>
    </xf>
    <xf numFmtId="1" fontId="1" fillId="2" borderId="32" xfId="1" applyNumberFormat="1" applyFont="1" applyFill="1" applyBorder="1" applyAlignment="1" applyProtection="1">
      <alignment horizontal="center" vertical="top"/>
    </xf>
    <xf numFmtId="0" fontId="9" fillId="0" borderId="8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9" fillId="0" borderId="31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1" fillId="6" borderId="5" xfId="0" applyFont="1" applyFill="1" applyBorder="1" applyAlignment="1">
      <alignment horizontal="center" vertical="top" wrapText="1"/>
    </xf>
    <xf numFmtId="0" fontId="1" fillId="6" borderId="0" xfId="0" applyFont="1" applyFill="1" applyAlignment="1">
      <alignment horizontal="center" vertical="top" wrapText="1"/>
    </xf>
    <xf numFmtId="0" fontId="1" fillId="6" borderId="9" xfId="0" applyFont="1" applyFill="1" applyBorder="1" applyAlignment="1">
      <alignment horizontal="center" vertical="top" wrapText="1"/>
    </xf>
    <xf numFmtId="0" fontId="1" fillId="6" borderId="5" xfId="0" applyFont="1" applyFill="1" applyBorder="1" applyAlignment="1">
      <alignment horizontal="left" vertical="top" wrapText="1"/>
    </xf>
    <xf numFmtId="0" fontId="1" fillId="6" borderId="0" xfId="0" applyFont="1" applyFill="1" applyAlignment="1">
      <alignment horizontal="left" vertical="top" wrapText="1"/>
    </xf>
    <xf numFmtId="0" fontId="1" fillId="6" borderId="9" xfId="0" applyFont="1" applyFill="1" applyBorder="1" applyAlignment="1">
      <alignment horizontal="left" vertical="top" wrapText="1"/>
    </xf>
    <xf numFmtId="0" fontId="1" fillId="3" borderId="28" xfId="0" applyFont="1" applyFill="1" applyBorder="1" applyAlignment="1">
      <alignment horizontal="right" vertical="top"/>
    </xf>
    <xf numFmtId="0" fontId="1" fillId="3" borderId="32" xfId="0" applyFont="1" applyFill="1" applyBorder="1" applyAlignment="1">
      <alignment horizontal="right" vertical="top"/>
    </xf>
    <xf numFmtId="0" fontId="9" fillId="0" borderId="5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49" fontId="5" fillId="5" borderId="2" xfId="0" applyNumberFormat="1" applyFont="1" applyFill="1" applyBorder="1" applyAlignment="1" applyProtection="1">
      <alignment horizontal="left" vertical="top"/>
      <protection locked="0"/>
    </xf>
    <xf numFmtId="49" fontId="5" fillId="5" borderId="3" xfId="0" applyNumberFormat="1" applyFont="1" applyFill="1" applyBorder="1" applyAlignment="1" applyProtection="1">
      <alignment horizontal="left" vertical="top"/>
      <protection locked="0"/>
    </xf>
    <xf numFmtId="49" fontId="5" fillId="5" borderId="4" xfId="0" applyNumberFormat="1" applyFont="1" applyFill="1" applyBorder="1" applyAlignment="1" applyProtection="1">
      <alignment horizontal="left" vertical="top"/>
      <protection locked="0"/>
    </xf>
    <xf numFmtId="0" fontId="5" fillId="3" borderId="2" xfId="0" applyFont="1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9" fillId="0" borderId="5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6" borderId="6" xfId="0" applyFont="1" applyFill="1" applyBorder="1" applyAlignment="1">
      <alignment horizontal="left" vertical="top" wrapText="1"/>
    </xf>
    <xf numFmtId="0" fontId="1" fillId="6" borderId="14" xfId="0" applyFont="1" applyFill="1" applyBorder="1" applyAlignment="1">
      <alignment horizontal="left" vertical="top" wrapText="1"/>
    </xf>
    <xf numFmtId="0" fontId="1" fillId="6" borderId="20" xfId="0" applyFont="1" applyFill="1" applyBorder="1" applyAlignment="1">
      <alignment horizontal="left" vertical="top" wrapText="1"/>
    </xf>
    <xf numFmtId="9" fontId="1" fillId="6" borderId="14" xfId="0" applyNumberFormat="1" applyFont="1" applyFill="1" applyBorder="1" applyAlignment="1">
      <alignment horizontal="center" vertical="top" wrapText="1"/>
    </xf>
    <xf numFmtId="9" fontId="1" fillId="6" borderId="20" xfId="0" applyNumberFormat="1" applyFont="1" applyFill="1" applyBorder="1" applyAlignment="1">
      <alignment horizontal="center" vertical="top" wrapText="1"/>
    </xf>
    <xf numFmtId="0" fontId="13" fillId="6" borderId="0" xfId="0" applyFont="1" applyFill="1" applyAlignment="1">
      <alignment horizontal="left" vertical="top" wrapText="1"/>
    </xf>
    <xf numFmtId="0" fontId="13" fillId="6" borderId="20" xfId="0" applyFont="1" applyFill="1" applyBorder="1" applyAlignment="1">
      <alignment horizontal="left" vertical="top" wrapText="1"/>
    </xf>
    <xf numFmtId="0" fontId="1" fillId="6" borderId="13" xfId="0" applyFont="1" applyFill="1" applyBorder="1" applyAlignment="1">
      <alignment horizontal="center" vertical="top" wrapText="1"/>
    </xf>
    <xf numFmtId="0" fontId="1" fillId="6" borderId="18" xfId="0" applyFont="1" applyFill="1" applyBorder="1" applyAlignment="1">
      <alignment horizontal="center" vertical="top" wrapText="1"/>
    </xf>
    <xf numFmtId="0" fontId="9" fillId="0" borderId="14" xfId="0" applyFont="1" applyBorder="1" applyAlignment="1">
      <alignment vertical="top" wrapText="1"/>
    </xf>
    <xf numFmtId="0" fontId="9" fillId="0" borderId="20" xfId="0" applyFont="1" applyBorder="1" applyAlignment="1">
      <alignment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1" fillId="6" borderId="10" xfId="0" applyFont="1" applyFill="1" applyBorder="1" applyAlignment="1">
      <alignment horizontal="left" vertical="top" wrapText="1"/>
    </xf>
    <xf numFmtId="0" fontId="9" fillId="0" borderId="18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1" fillId="6" borderId="5" xfId="0" applyFont="1" applyFill="1" applyBorder="1" applyAlignment="1">
      <alignment horizontal="center" vertical="top"/>
    </xf>
    <xf numFmtId="0" fontId="1" fillId="6" borderId="0" xfId="0" applyFont="1" applyFill="1" applyAlignment="1">
      <alignment horizontal="center" vertical="top"/>
    </xf>
    <xf numFmtId="0" fontId="1" fillId="6" borderId="9" xfId="0" applyFont="1" applyFill="1" applyBorder="1" applyAlignment="1">
      <alignment horizontal="center" vertical="top"/>
    </xf>
    <xf numFmtId="0" fontId="1" fillId="6" borderId="6" xfId="0" applyFont="1" applyFill="1" applyBorder="1" applyAlignment="1">
      <alignment vertical="top" wrapText="1"/>
    </xf>
    <xf numFmtId="0" fontId="1" fillId="6" borderId="8" xfId="0" applyFont="1" applyFill="1" applyBorder="1" applyAlignment="1">
      <alignment vertical="top" wrapText="1"/>
    </xf>
    <xf numFmtId="0" fontId="1" fillId="6" borderId="10" xfId="0" applyFont="1" applyFill="1" applyBorder="1" applyAlignment="1">
      <alignment vertical="top" wrapText="1"/>
    </xf>
    <xf numFmtId="0" fontId="1" fillId="6" borderId="0" xfId="0" applyFont="1" applyFill="1" applyAlignment="1">
      <alignment vertical="top" wrapText="1"/>
    </xf>
    <xf numFmtId="0" fontId="1" fillId="6" borderId="20" xfId="0" applyFont="1" applyFill="1" applyBorder="1" applyAlignment="1">
      <alignment vertical="top" wrapText="1"/>
    </xf>
    <xf numFmtId="0" fontId="1" fillId="6" borderId="13" xfId="0" applyFont="1" applyFill="1" applyBorder="1" applyAlignment="1">
      <alignment horizontal="center" vertical="top"/>
    </xf>
    <xf numFmtId="0" fontId="1" fillId="6" borderId="19" xfId="0" applyFont="1" applyFill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6" borderId="18" xfId="0" applyFont="1" applyFill="1" applyBorder="1" applyAlignment="1">
      <alignment horizontal="center" vertical="top"/>
    </xf>
    <xf numFmtId="0" fontId="13" fillId="0" borderId="0" xfId="0" applyFont="1" applyAlignment="1">
      <alignment horizontal="left" vertical="top" wrapText="1"/>
    </xf>
    <xf numFmtId="0" fontId="13" fillId="0" borderId="20" xfId="0" applyFont="1" applyBorder="1" applyAlignment="1">
      <alignment horizontal="left" vertical="top" wrapText="1"/>
    </xf>
    <xf numFmtId="0" fontId="23" fillId="0" borderId="61" xfId="0" applyFont="1" applyBorder="1" applyAlignment="1">
      <alignment horizontal="center" vertical="top"/>
    </xf>
    <xf numFmtId="0" fontId="23" fillId="0" borderId="68" xfId="0" applyFont="1" applyBorder="1" applyAlignment="1">
      <alignment horizontal="center" vertical="top"/>
    </xf>
    <xf numFmtId="0" fontId="9" fillId="0" borderId="62" xfId="0" applyFont="1" applyBorder="1" applyAlignment="1">
      <alignment horizontal="left" vertical="top" wrapText="1"/>
    </xf>
    <xf numFmtId="0" fontId="9" fillId="0" borderId="69" xfId="0" applyFont="1" applyBorder="1" applyAlignment="1">
      <alignment horizontal="left" vertical="top" wrapText="1"/>
    </xf>
    <xf numFmtId="0" fontId="1" fillId="0" borderId="51" xfId="0" applyFont="1" applyBorder="1" applyAlignment="1">
      <alignment horizontal="left" vertical="top" wrapText="1"/>
    </xf>
    <xf numFmtId="0" fontId="1" fillId="0" borderId="56" xfId="0" applyFont="1" applyBorder="1" applyAlignment="1">
      <alignment horizontal="left" vertical="top" wrapText="1"/>
    </xf>
    <xf numFmtId="0" fontId="1" fillId="0" borderId="62" xfId="0" applyFont="1" applyBorder="1" applyAlignment="1">
      <alignment horizontal="left" vertical="top" wrapText="1"/>
    </xf>
    <xf numFmtId="0" fontId="1" fillId="0" borderId="49" xfId="0" applyFont="1" applyBorder="1" applyAlignment="1">
      <alignment horizontal="left" vertical="top" wrapText="1"/>
    </xf>
    <xf numFmtId="0" fontId="1" fillId="0" borderId="48" xfId="0" applyFont="1" applyBorder="1" applyAlignment="1">
      <alignment horizontal="left" vertical="top" wrapText="1"/>
    </xf>
    <xf numFmtId="0" fontId="9" fillId="6" borderId="8" xfId="0" applyFont="1" applyFill="1" applyBorder="1" applyAlignment="1">
      <alignment horizontal="left" vertical="top" wrapText="1"/>
    </xf>
    <xf numFmtId="0" fontId="9" fillId="6" borderId="21" xfId="0" applyFont="1" applyFill="1" applyBorder="1" applyAlignment="1">
      <alignment horizontal="left" vertical="top" wrapText="1"/>
    </xf>
    <xf numFmtId="0" fontId="9" fillId="6" borderId="31" xfId="0" applyFont="1" applyFill="1" applyBorder="1" applyAlignment="1">
      <alignment horizontal="left" vertical="top" wrapText="1"/>
    </xf>
    <xf numFmtId="0" fontId="23" fillId="0" borderId="65" xfId="0" applyFont="1" applyBorder="1" applyAlignment="1">
      <alignment horizontal="center" vertical="top"/>
    </xf>
    <xf numFmtId="0" fontId="1" fillId="0" borderId="47" xfId="0" applyFont="1" applyBorder="1" applyAlignment="1">
      <alignment horizontal="left" vertical="top" wrapText="1"/>
    </xf>
    <xf numFmtId="0" fontId="5" fillId="0" borderId="61" xfId="0" applyFont="1" applyBorder="1" applyAlignment="1">
      <alignment horizontal="center" vertical="top"/>
    </xf>
    <xf numFmtId="0" fontId="5" fillId="0" borderId="65" xfId="0" applyFont="1" applyBorder="1" applyAlignment="1">
      <alignment horizontal="center" vertical="top"/>
    </xf>
    <xf numFmtId="0" fontId="5" fillId="0" borderId="71" xfId="0" applyFont="1" applyBorder="1" applyAlignment="1">
      <alignment horizontal="center" vertical="top"/>
    </xf>
    <xf numFmtId="0" fontId="5" fillId="0" borderId="47" xfId="0" applyFont="1" applyBorder="1" applyAlignment="1">
      <alignment horizontal="center" vertical="top"/>
    </xf>
    <xf numFmtId="0" fontId="5" fillId="0" borderId="48" xfId="0" applyFont="1" applyBorder="1" applyAlignment="1">
      <alignment horizontal="center" vertical="top"/>
    </xf>
    <xf numFmtId="0" fontId="5" fillId="0" borderId="50" xfId="0" applyFont="1" applyBorder="1" applyAlignment="1">
      <alignment horizontal="center" vertical="top"/>
    </xf>
    <xf numFmtId="0" fontId="5" fillId="0" borderId="55" xfId="0" applyFont="1" applyBorder="1" applyAlignment="1">
      <alignment horizontal="center" vertical="top"/>
    </xf>
    <xf numFmtId="0" fontId="9" fillId="6" borderId="14" xfId="0" applyFont="1" applyFill="1" applyBorder="1" applyAlignment="1">
      <alignment horizontal="left" vertical="top" wrapText="1"/>
    </xf>
    <xf numFmtId="0" fontId="9" fillId="6" borderId="20" xfId="0" applyFont="1" applyFill="1" applyBorder="1" applyAlignment="1">
      <alignment horizontal="left" vertical="top" wrapText="1"/>
    </xf>
    <xf numFmtId="0" fontId="5" fillId="0" borderId="47" xfId="0" applyFont="1" applyBorder="1" applyAlignment="1">
      <alignment horizontal="center" vertical="top" wrapText="1"/>
    </xf>
    <xf numFmtId="0" fontId="1" fillId="0" borderId="47" xfId="0" applyFont="1" applyBorder="1" applyAlignment="1">
      <alignment horizontal="center" vertical="top" wrapText="1"/>
    </xf>
    <xf numFmtId="0" fontId="1" fillId="0" borderId="47" xfId="0" applyFont="1" applyBorder="1" applyAlignment="1">
      <alignment vertical="top" wrapText="1"/>
    </xf>
    <xf numFmtId="0" fontId="23" fillId="0" borderId="50" xfId="0" applyFont="1" applyBorder="1" applyAlignment="1">
      <alignment horizontal="center" vertical="top" wrapText="1"/>
    </xf>
    <xf numFmtId="0" fontId="23" fillId="0" borderId="53" xfId="0" applyFont="1" applyBorder="1" applyAlignment="1">
      <alignment horizontal="center" vertical="top" wrapText="1"/>
    </xf>
    <xf numFmtId="0" fontId="23" fillId="0" borderId="55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/>
    </xf>
    <xf numFmtId="0" fontId="9" fillId="0" borderId="47" xfId="0" applyFont="1" applyBorder="1" applyAlignment="1">
      <alignment horizontal="left" vertical="top" wrapText="1"/>
    </xf>
  </cellXfs>
  <cellStyles count="115">
    <cellStyle name="Besuchter Hyperlink" xfId="69" builtinId="9" hidden="1"/>
    <cellStyle name="Besuchter Hyperlink" xfId="73" builtinId="9" hidden="1"/>
    <cellStyle name="Besuchter Hyperlink" xfId="77" builtinId="9" hidden="1"/>
    <cellStyle name="Besuchter Hyperlink" xfId="81" builtinId="9" hidden="1"/>
    <cellStyle name="Besuchter Hyperlink" xfId="84" builtinId="9" hidden="1"/>
    <cellStyle name="Besuchter Hyperlink" xfId="86" builtinId="9" hidden="1"/>
    <cellStyle name="Besuchter Hyperlink" xfId="88" builtinId="9" hidden="1"/>
    <cellStyle name="Besuchter Hyperlink" xfId="90" builtinId="9" hidden="1"/>
    <cellStyle name="Besuchter Hyperlink" xfId="92" builtinId="9" hidden="1"/>
    <cellStyle name="Besuchter Hyperlink" xfId="94" builtinId="9" hidden="1"/>
    <cellStyle name="Besuchter Hyperlink" xfId="96" builtinId="9" hidden="1"/>
    <cellStyle name="Besuchter Hyperlink" xfId="98" builtinId="9" hidden="1"/>
    <cellStyle name="Besuchter Hyperlink" xfId="100" builtinId="9" hidden="1"/>
    <cellStyle name="Besuchter Hyperlink" xfId="102" builtinId="9" hidden="1"/>
    <cellStyle name="Besuchter Hyperlink" xfId="104" builtinId="9" hidden="1"/>
    <cellStyle name="Besuchter Hyperlink" xfId="106" builtinId="9" hidden="1"/>
    <cellStyle name="Besuchter Hyperlink" xfId="108" builtinId="9" hidden="1"/>
    <cellStyle name="Besuchter Hyperlink" xfId="110" builtinId="9" hidden="1"/>
    <cellStyle name="Besuchter Hyperlink" xfId="112" builtinId="9" hidden="1"/>
    <cellStyle name="Besuchter Hyperlink" xfId="113" builtinId="9" hidden="1"/>
    <cellStyle name="Besuchter Hyperlink" xfId="111" builtinId="9" hidden="1"/>
    <cellStyle name="Besuchter Hyperlink" xfId="109" builtinId="9" hidden="1"/>
    <cellStyle name="Besuchter Hyperlink" xfId="107" builtinId="9" hidden="1"/>
    <cellStyle name="Besuchter Hyperlink" xfId="105" builtinId="9" hidden="1"/>
    <cellStyle name="Besuchter Hyperlink" xfId="103" builtinId="9" hidden="1"/>
    <cellStyle name="Besuchter Hyperlink" xfId="101" builtinId="9" hidden="1"/>
    <cellStyle name="Besuchter Hyperlink" xfId="99" builtinId="9" hidden="1"/>
    <cellStyle name="Besuchter Hyperlink" xfId="97" builtinId="9" hidden="1"/>
    <cellStyle name="Besuchter Hyperlink" xfId="95" builtinId="9" hidden="1"/>
    <cellStyle name="Besuchter Hyperlink" xfId="93" builtinId="9" hidden="1"/>
    <cellStyle name="Besuchter Hyperlink" xfId="91" builtinId="9" hidden="1"/>
    <cellStyle name="Besuchter Hyperlink" xfId="89" builtinId="9" hidden="1"/>
    <cellStyle name="Besuchter Hyperlink" xfId="87" builtinId="9" hidden="1"/>
    <cellStyle name="Besuchter Hyperlink" xfId="85" builtinId="9" hidden="1"/>
    <cellStyle name="Besuchter Hyperlink" xfId="83" builtinId="9" hidden="1"/>
    <cellStyle name="Besuchter Hyperlink" xfId="79" builtinId="9" hidden="1"/>
    <cellStyle name="Besuchter Hyperlink" xfId="75" builtinId="9" hidden="1"/>
    <cellStyle name="Besuchter Hyperlink" xfId="71" builtinId="9" hidden="1"/>
    <cellStyle name="Besuchter Hyperlink" xfId="67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5" builtinId="9" hidden="1"/>
    <cellStyle name="Besuchter Hyperlink" xfId="63" builtinId="9" hidden="1"/>
    <cellStyle name="Besuchter Hyperlink" xfId="55" builtinId="9" hidden="1"/>
    <cellStyle name="Besuchter Hyperlink" xfId="47" builtinId="9" hidden="1"/>
    <cellStyle name="Besuchter Hyperlink" xfId="39" builtinId="9" hidden="1"/>
    <cellStyle name="Besuchter Hyperlink" xfId="31" builtinId="9" hidden="1"/>
    <cellStyle name="Besuchter Hyperlink" xfId="23" builtinId="9" hidden="1"/>
    <cellStyle name="Besuchter Hyperlink" xfId="11" builtinId="9" hidden="1"/>
    <cellStyle name="Besuchter Hyperlink" xfId="13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15" builtinId="9" hidden="1"/>
    <cellStyle name="Besuchter Hyperlink" xfId="7" builtinId="9" hidden="1"/>
    <cellStyle name="Besuchter Hyperlink" xfId="9" builtinId="9" hidden="1"/>
    <cellStyle name="Besuchter Hyperlink" xfId="5" builtinId="9" hidden="1"/>
    <cellStyle name="Besuchter Hyperlink" xfId="3" builtinId="9" hidden="1"/>
    <cellStyle name="Link" xfId="74" builtinId="8" hidden="1"/>
    <cellStyle name="Link" xfId="78" builtinId="8" hidden="1"/>
    <cellStyle name="Link" xfId="80" builtinId="8" hidden="1"/>
    <cellStyle name="Link" xfId="76" builtinId="8" hidden="1"/>
    <cellStyle name="Link" xfId="32" builtinId="8" hidden="1"/>
    <cellStyle name="Link" xfId="34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70" builtinId="8" hidden="1"/>
    <cellStyle name="Link" xfId="72" builtinId="8" hidden="1"/>
    <cellStyle name="Link" xfId="68" builtinId="8" hidden="1"/>
    <cellStyle name="Link" xfId="52" builtinId="8" hidden="1"/>
    <cellStyle name="Link" xfId="36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4" builtinId="8" hidden="1"/>
    <cellStyle name="Link" xfId="6" builtinId="8" hidden="1"/>
    <cellStyle name="Link" xfId="2" builtinId="8" hidden="1"/>
    <cellStyle name="Link" xfId="82" builtinId="8"/>
    <cellStyle name="Prozent" xfId="1" builtinId="5"/>
    <cellStyle name="Standard" xfId="0" builtinId="0"/>
    <cellStyle name="Standard_Tabelle1" xfId="114" xr:uid="{00000000-0005-0000-0000-000072000000}"/>
  </cellStyles>
  <dxfs count="17"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mm\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dd/mm/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bottom style="thin">
          <color auto="1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FFFFCC"/>
      <color rgb="FFFFFF99"/>
      <color rgb="FFE1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190498</xdr:rowOff>
    </xdr:from>
    <xdr:to>
      <xdr:col>7</xdr:col>
      <xdr:colOff>485775</xdr:colOff>
      <xdr:row>8</xdr:row>
      <xdr:rowOff>190499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A6C83A4A-76CB-4B55-AB71-76C20B3DC36D}"/>
            </a:ext>
          </a:extLst>
        </xdr:cNvPr>
        <xdr:cNvSpPr txBox="1"/>
      </xdr:nvSpPr>
      <xdr:spPr>
        <a:xfrm>
          <a:off x="762000" y="380998"/>
          <a:ext cx="5057775" cy="1333501"/>
        </a:xfrm>
        <a:prstGeom prst="rect">
          <a:avLst/>
        </a:prstGeom>
        <a:solidFill>
          <a:schemeClr val="dk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pPr algn="l"/>
          <a:r>
            <a:t>Im </a:t>
          </a:r>
          <a:r>
            <a:rPr lang="de-CH"/>
            <a:t>F</a:t>
          </a:r>
          <a:r>
            <a:t>olgenden werden alle Fälle aufgeführt, bei denen das Feld «</a:t>
          </a:r>
          <a:r>
            <a:rPr lang="de-CH"/>
            <a:t>N00: Patientin operiert</a:t>
          </a:r>
          <a:r>
            <a:t>» </a:t>
          </a:r>
          <a:r>
            <a:rPr lang="de-CH"/>
            <a:t>mit</a:t>
          </a:r>
          <a:r>
            <a:t> «</a:t>
          </a:r>
          <a:r>
            <a:rPr lang="de-CH"/>
            <a:t>ja</a:t>
          </a:r>
          <a:r>
            <a:t>» </a:t>
          </a:r>
          <a:r>
            <a:rPr lang="de-CH"/>
            <a:t>ausgefüllt wurde, das Feld </a:t>
          </a: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«</a:t>
          </a:r>
          <a:r>
            <a:rPr lang="de-CH"/>
            <a:t>Operation zählt für Kernteam Operateur-Nr.</a:t>
          </a: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» jedoch leer ist. Das führt dazu, dass bei</a:t>
          </a:r>
          <a:r>
            <a:rPr lang="de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der Kennzahl Nr. 2 eine Zeile ohne Operateursnummer steht und die Summe der Eingriffe falsch berechnet wird.</a:t>
          </a:r>
        </a:p>
        <a:p>
          <a:pPr algn="l"/>
          <a:endParaRPr lang="de-CH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de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Bitte achten Sie auch darauf, dass in den Operateurs-Feldern keine Klarnamen eingetragen wurden, sondern nur Operateursnummern.</a:t>
          </a:r>
        </a:p>
        <a:p>
          <a:pPr algn="l"/>
          <a:endParaRPr/>
        </a:p>
      </xdr:txBody>
    </xdr:sp>
    <xdr:clientData/>
  </xdr:twoCellAnchor>
  <xdr:twoCellAnchor>
    <xdr:from>
      <xdr:col>1</xdr:col>
      <xdr:colOff>0</xdr:colOff>
      <xdr:row>1</xdr:row>
      <xdr:rowOff>190498</xdr:rowOff>
    </xdr:from>
    <xdr:to>
      <xdr:col>7</xdr:col>
      <xdr:colOff>485775</xdr:colOff>
      <xdr:row>9</xdr:row>
      <xdr:rowOff>180975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2ABB231F-E0AE-4A5E-BAD8-1295A39C7DD3}"/>
            </a:ext>
          </a:extLst>
        </xdr:cNvPr>
        <xdr:cNvSpPr txBox="1"/>
      </xdr:nvSpPr>
      <xdr:spPr>
        <a:xfrm>
          <a:off x="792480" y="365758"/>
          <a:ext cx="5240655" cy="1461137"/>
        </a:xfrm>
        <a:prstGeom prst="rect">
          <a:avLst/>
        </a:prstGeom>
        <a:solidFill>
          <a:schemeClr val="dk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ce qui suit, sont énumérés tous les cas dans lesquels le champ "N00 : Patiente opérée" a été rempli par "oui", mais le champ "Opération compte pour MEC" est vide. Il en résultera une rangée sans numéro de chirurgien pour le code numéro 2 et le total des procédures sera calculé incorrectement.</a:t>
          </a:r>
        </a:p>
        <a:p>
          <a:endParaRPr lang="de-DE">
            <a:effectLst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Veuillez également noter que, pour des raisons de protection des données, aucun nom clair, mais seulement le numéro du chirurgien, n'a été saisi dans les champs relatifs aux chirurgiens.</a:t>
          </a:r>
          <a:endParaRPr lang="de-DE">
            <a:effectLst/>
          </a:endParaRPr>
        </a:p>
        <a:p>
          <a:pPr algn="l"/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200978</xdr:colOff>
      <xdr:row>9</xdr:row>
      <xdr:rowOff>171449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E3BBC868-A0DB-496D-8632-CB165DC1BA2C}"/>
            </a:ext>
          </a:extLst>
        </xdr:cNvPr>
        <xdr:cNvSpPr txBox="1"/>
      </xdr:nvSpPr>
      <xdr:spPr>
        <a:xfrm>
          <a:off x="0" y="182880"/>
          <a:ext cx="5694998" cy="163448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de-CH"/>
            <a:t>Le tableau suivant répertorie tous les cas dans lesquels, dans aucune des opérations oncologiques du sein, le champ [1093] « E08: Type de la 1ère opération », [1120] « F08: Type de la 2ème d'intervention du sein » ou [1135] « F40: Type de la 3ème intervention chirurgicale du sein » n'a été rempli avec « mastectomie sans reconstruction simultanée » ou « mastectomie avec reconstruction ».</a:t>
          </a:r>
        </a:p>
        <a:p>
          <a:endParaRPr lang="de-CH"/>
        </a:p>
        <a:p>
          <a:r>
            <a:rPr lang="de-CH"/>
            <a:t>Ces cas ne sont pas pris en compte dans le compteur de l'indicateur 16b « Proportion de mastectomies parmi tous les cas opérés ».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206693</xdr:colOff>
      <xdr:row>12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E18AC029-09AE-454C-9C56-3C910C05967A}"/>
            </a:ext>
          </a:extLst>
        </xdr:cNvPr>
        <xdr:cNvSpPr txBox="1"/>
      </xdr:nvSpPr>
      <xdr:spPr>
        <a:xfrm>
          <a:off x="0" y="182880"/>
          <a:ext cx="5700713" cy="201168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de-CH"/>
            <a:t>Le tableau suivant répertorie tous les cas dans lesquels le champ [1084] « N00 : patiente opérée » a été rempli avec « oui », le champ [1147] « P01: Excision ganglion sentinelle» a été rempli avec « réalisée avec succès », le champ [1072] « D20 : cN » a été rempli avec « 0 », le champ [1429] « M13: chimiothérapie néoadjuvante effectuée » a été rempli avec « non », le champ [1075] « D21_MEO: cM » a été rempli avec « 0 », le champ [1180] « I01: Diagnostic définitif » a été rempli avec « carcinome micro-invasif », « carcinome invasif » ou « autre tumeur maligne », et le champ [1159] « G01 : Chirurgie axillaire (y compris TAD/TAS) » a été rempli avec « réalisée », « inconnu » ou ne contient aucune entrée.</a:t>
          </a:r>
        </a:p>
        <a:p>
          <a:endParaRPr lang="de-CH"/>
        </a:p>
        <a:p>
          <a:r>
            <a:rPr lang="de-CH"/>
            <a:t>Ces cas ne sont pas pris en compte dans le compteur de l'indicateur 18 « Proportion de cas avec procédure SLN seule pour cN0 ».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206693</xdr:colOff>
      <xdr:row>10</xdr:row>
      <xdr:rowOff>171450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7AFFB7B-7257-4DEF-9BA6-2E3D150A3B59}"/>
            </a:ext>
          </a:extLst>
        </xdr:cNvPr>
        <xdr:cNvSpPr txBox="1"/>
      </xdr:nvSpPr>
      <xdr:spPr>
        <a:xfrm>
          <a:off x="0" y="182880"/>
          <a:ext cx="5700713" cy="181737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de-CH"/>
            <a:t>Le tableau suivant répertorie tous les cas dans lesquels le champ [1084] « N00 : patiente opérée » a été rempli avec « oui », le champ [1075] « D21_MEO: cM » a été rempli avec « 0 » ou « X », le champ [1180] « I01: Diagnostic définitif » a été rempli avec « carcinome in situ » et que le champ [1147] « P01: Excision ganglion sentinelle » a été rempli avec « non effectué » ou « inconnu » et que le champ [1159] « G01 : Chirurgie axillaire (y compris TAD/TAS) ».</a:t>
          </a:r>
        </a:p>
        <a:p>
          <a:endParaRPr lang="de-CH"/>
        </a:p>
        <a:p>
          <a:r>
            <a:rPr lang="de-CH"/>
            <a:t>Ces cas ne sont pas pris en compte dans le compteur de l'indicateur 19 « Proportion de cas de CCIS avec ablation des ganglions lymphatiques ».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9524</xdr:rowOff>
    </xdr:from>
    <xdr:to>
      <xdr:col>16</xdr:col>
      <xdr:colOff>247650</xdr:colOff>
      <xdr:row>18</xdr:row>
      <xdr:rowOff>76199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F6EB82E-5159-481D-8A60-52579EDC4E7F}"/>
            </a:ext>
          </a:extLst>
        </xdr:cNvPr>
        <xdr:cNvSpPr txBox="1"/>
      </xdr:nvSpPr>
      <xdr:spPr>
        <a:xfrm>
          <a:off x="762000" y="581024"/>
          <a:ext cx="11677650" cy="29241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pPr algn="l"/>
          <a:r>
            <a:t>Das Feld [4500] «Ist Fall für SBCDB? (System)» dient zur Unterscheidung zwischen benignen und malignen Fällen, da für das SBCDB-Register nur maligne Fälle zählen.</a:t>
          </a:r>
          <a:r>
            <a:rPr lang="de-CH"/>
            <a:t> </a:t>
          </a:r>
          <a:r>
            <a:t>Handelt es sich um einen malignen Fall, d.h. wurde im Feld [1180] «I01: Hauptdiagnose» der Code </a:t>
          </a:r>
        </a:p>
        <a:p>
          <a:pPr algn="l"/>
          <a:r>
            <a:t>- [2] «in situ», </a:t>
          </a:r>
        </a:p>
        <a:p>
          <a:pPr algn="l"/>
          <a:r>
            <a:t>- [3] «mikroinvasiv» oder</a:t>
          </a:r>
        </a:p>
        <a:p>
          <a:pPr algn="l"/>
          <a:r>
            <a:t>- [4] «invasiv» </a:t>
          </a:r>
        </a:p>
        <a:p>
          <a:pPr algn="l"/>
          <a:r>
            <a:t>ausgefüllt, so wird nach dem Speichern des Falles das Feld «Ist Fall für SBCDB? (System)» mit [3] «ja (automatisch) » befüllt und das Feld [500] «EUSOMA / DKG / SBCDB Fall? (für Selektion/Export)» erhält automatisch einen Haken. Dieser Fall wäre somit im SBCDB-Dashboard sowie im jährlichen Benchmarkreport enthalten.Handelt es sich um einen benignen Fall, d.h. wird im Feld [1180] «I01: Hauptdiagnose» ein anderer Code als die oben genannten ausgefüllt, so wird nach dem Speichern des Falles das Feld [4500] «Ist Fall für SBCDB? (System)» mit [2] «nein (automatisch) » befüllt und das Feld [500] «EUSOMA / DKG / SBCDB Fall? (für Selektion/Export)» bleibt leer.</a:t>
          </a:r>
        </a:p>
        <a:p>
          <a:pPr algn="l"/>
          <a:r>
            <a:t>Der Haken beim Feld [500] «EUSOMA / DKG / SBCDB Fall? (für Selektion/Export)» lässt sich durch den Benutzer übersteuern, indem er im Feld [4500] «Ist Fall für SBCDB? (System)» entweder [0] «nein (manuell) » oder [1] «ja (manuell) » setzt und den Fall speichert.</a:t>
          </a:r>
        </a:p>
        <a:p>
          <a:pPr algn="l"/>
          <a:endParaRPr/>
        </a:p>
        <a:p>
          <a:pPr algn="l"/>
          <a:r>
            <a:t>Im folgenden werden alle Fälle aufgeführt, bei denen das Feld «Ist Fall für SBCDB? (System)» entweder mit [0] «nein (manuell) » oder [2] «nein (automatisch)» befüllt wurde. Diese Fälle werden im Dashboard </a:t>
          </a:r>
          <a:r>
            <a:rPr lang="en-US" b="1" u="sng"/>
            <a:t>nicht</a:t>
          </a:r>
          <a:r>
            <a:t> inkludiert.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1</xdr:row>
      <xdr:rowOff>179069</xdr:rowOff>
    </xdr:from>
    <xdr:to>
      <xdr:col>8</xdr:col>
      <xdr:colOff>152400</xdr:colOff>
      <xdr:row>13</xdr:row>
      <xdr:rowOff>171450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ABF733EF-F9D4-466E-BFC2-6706E9FFBDC3}"/>
            </a:ext>
          </a:extLst>
        </xdr:cNvPr>
        <xdr:cNvSpPr txBox="1"/>
      </xdr:nvSpPr>
      <xdr:spPr>
        <a:xfrm>
          <a:off x="805815" y="360044"/>
          <a:ext cx="5671185" cy="2164081"/>
        </a:xfrm>
        <a:prstGeom prst="rect">
          <a:avLst/>
        </a:prstGeom>
        <a:solidFill>
          <a:schemeClr val="dk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pPr algn="l"/>
          <a:r>
            <a:t>Die unten aufgeführten Fälle werden im Dashboard Nr. 10 im Zähler </a:t>
          </a:r>
          <a:r>
            <a:rPr lang="en-US" b="1" u="sng"/>
            <a:t>nicht</a:t>
          </a:r>
          <a:r>
            <a:rPr lang="en-US" b="1"/>
            <a:t> </a:t>
          </a:r>
          <a:r>
            <a:t>berücksichtigt, da die Zeitdifferenz zwischen den folgenden Feldern &gt; 5 Tage, leer oder negativ ist:</a:t>
          </a:r>
        </a:p>
        <a:p>
          <a:pPr algn="l"/>
          <a:endParaRPr/>
        </a:p>
        <a:p>
          <a:pPr algn="l"/>
          <a:r>
            <a:t>[1051] D10A: Datum der Biopsie</a:t>
          </a:r>
        </a:p>
        <a:p>
          <a:pPr algn="l"/>
          <a:r>
            <a:t>[2605] D10i: Datum der Information über diagnostischen Pathologiebefund</a:t>
          </a:r>
        </a:p>
        <a:p>
          <a:pPr algn="l"/>
          <a:endParaRPr/>
        </a:p>
        <a:p>
          <a:pPr algn="l"/>
          <a:r>
            <a:t>Eine negative Zeitdifferenz liegt dann vor, wenn das "Datum der Information über diagnostischen Pathologiebefund" vor dem "Datum der Biopsie" liegt.</a:t>
          </a:r>
        </a:p>
        <a:p>
          <a:pPr algn="l"/>
          <a:endParaRPr/>
        </a:p>
        <a:p>
          <a:pPr algn="l"/>
          <a:r>
            <a:t>Eine leere (nicht berechnete) Zeitdifferenz liegt dann vor, wenn </a:t>
          </a:r>
          <a:r>
            <a:rPr lang="en-US">
              <a:latin typeface="+mn-lt"/>
            </a:rPr>
            <a:t>das "Datum der Information über diagnostischen Pathologiebefund" und/oder das Datum der Biopsie" nicht ausgefüllt wurde.</a:t>
          </a:r>
          <a:endParaRPr/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8</xdr:col>
      <xdr:colOff>152400</xdr:colOff>
      <xdr:row>16</xdr:row>
      <xdr:rowOff>38100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DA113F5-847E-449D-8AEB-346B6184C39F}"/>
            </a:ext>
          </a:extLst>
        </xdr:cNvPr>
        <xdr:cNvSpPr txBox="1"/>
      </xdr:nvSpPr>
      <xdr:spPr>
        <a:xfrm>
          <a:off x="802005" y="365760"/>
          <a:ext cx="5690235" cy="2598420"/>
        </a:xfrm>
        <a:prstGeom prst="rect">
          <a:avLst/>
        </a:prstGeom>
        <a:solidFill>
          <a:schemeClr val="dk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pPr algn="l"/>
          <a:r>
            <a:rPr lang="de-DE"/>
            <a:t>Les cas listés ci-dessous ne sont pas inclus dans le numérateur du tableau de bord n°10 car la différence de temps entre les champs suivants est &gt; 5 jours, vide ou négatif :</a:t>
          </a:r>
        </a:p>
        <a:p>
          <a:pPr algn="l"/>
          <a:endParaRPr lang="de-DE"/>
        </a:p>
        <a:p>
          <a:pPr algn="l"/>
          <a:r>
            <a:rPr lang="de-DE"/>
            <a:t>[1051] D10A : Date de la biopsie.</a:t>
          </a:r>
        </a:p>
        <a:p>
          <a:pPr algn="l"/>
          <a:r>
            <a:rPr lang="de-DE"/>
            <a:t>[2605] D10i : Date de l'information à la patiente du diagnostic</a:t>
          </a:r>
        </a:p>
        <a:p>
          <a:pPr algn="l"/>
          <a:endParaRPr lang="de-DE"/>
        </a:p>
        <a:p>
          <a:pPr algn="l"/>
          <a:r>
            <a:rPr lang="de-DE"/>
            <a:t>si le champ "Information retardée sur le résultat pathologique diagnostic en raison de la patiente" n'a pas reçu de réponse affirmative.</a:t>
          </a:r>
        </a:p>
        <a:p>
          <a:pPr algn="l"/>
          <a:endParaRPr lang="de-DE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/>
            <a:t>Une différence de temps négative est présente si la "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date de l'information à la patiente du diagnostic</a:t>
          </a:r>
          <a:r>
            <a:rPr lang="de-DE"/>
            <a:t>" est antérieure à la "Date de la biopsie".</a:t>
          </a:r>
        </a:p>
        <a:p>
          <a:pPr algn="l"/>
          <a:endParaRPr lang="de-DE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/>
            <a:t>Une différence de temps vide (non calculée) existe si la "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date de l'information à la patiente du diagnostic</a:t>
          </a:r>
          <a:r>
            <a:rPr lang="de-DE"/>
            <a:t>" et/ou la "date de la biopsie" n'ont pas été remplies.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4</xdr:row>
      <xdr:rowOff>9524</xdr:rowOff>
    </xdr:from>
    <xdr:to>
      <xdr:col>7</xdr:col>
      <xdr:colOff>742950</xdr:colOff>
      <xdr:row>20</xdr:row>
      <xdr:rowOff>180975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C72EFE89-8C08-45E4-AF2D-8AE02FF3483E}"/>
            </a:ext>
          </a:extLst>
        </xdr:cNvPr>
        <xdr:cNvSpPr txBox="1"/>
      </xdr:nvSpPr>
      <xdr:spPr>
        <a:xfrm>
          <a:off x="752475" y="771524"/>
          <a:ext cx="5324475" cy="321945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pPr algn="l"/>
          <a:r>
            <a:rPr lang="de-CH"/>
            <a:t>Die unten aufgeführten </a:t>
          </a:r>
          <a:r>
            <a:rPr lang="de-CH" b="1" u="sng"/>
            <a:t>externen</a:t>
          </a:r>
          <a:r>
            <a:rPr lang="de-CH"/>
            <a:t> Fälle werden im Dashboard Nr. </a:t>
          </a:r>
          <a:r>
            <a:rPr lang="de-CH" b="0"/>
            <a:t>11 im Zähler </a:t>
          </a:r>
          <a:r>
            <a:rPr lang="de-CH" b="1" u="sng"/>
            <a:t>nicht</a:t>
          </a:r>
          <a:r>
            <a:rPr lang="de-CH" b="1"/>
            <a:t> </a:t>
          </a:r>
          <a:r>
            <a:rPr lang="de-CH" b="0"/>
            <a:t>berücksichtigt</a:t>
          </a:r>
          <a:r>
            <a:rPr lang="de-CH"/>
            <a:t>, da die Zeitdifferenz zwischen </a:t>
          </a: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zwischen "Datum der Erstkonsultation</a:t>
          </a:r>
          <a:r>
            <a:rPr lang="de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und Therapiebeginn</a:t>
          </a:r>
          <a:r>
            <a:rPr lang="de-CH"/>
            <a:t> &gt; 20 Tage oder negativ ist:</a:t>
          </a:r>
        </a:p>
        <a:p>
          <a:pPr algn="l"/>
          <a:endParaRPr lang="de-CH"/>
        </a:p>
        <a:p>
          <a:pPr algn="l"/>
          <a:r>
            <a:rPr lang="de-CH" b="1"/>
            <a:t>Therapiebeginn: Als Therapiebeginn wird das jüngste Datum der folgenden Felder gezählt:</a:t>
          </a:r>
        </a:p>
        <a:p>
          <a:pPr algn="l"/>
          <a:r>
            <a:rPr lang="de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[1090] E05: </a:t>
          </a:r>
          <a:r>
            <a:rPr lang="de-CH"/>
            <a:t>Datum der ersten onkologischen Brustoperation</a:t>
          </a:r>
          <a:endParaRPr lang="de-CH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de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CH"/>
            <a:t> </a:t>
          </a:r>
          <a:r>
            <a:rPr lang="de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[1309] </a:t>
          </a:r>
          <a:r>
            <a:rPr lang="de-CH"/>
            <a:t>L04: Datum Start Radiotherapie</a:t>
          </a:r>
        </a:p>
        <a:p>
          <a:pPr algn="l"/>
          <a:r>
            <a:rPr lang="de-CH"/>
            <a:t>-</a:t>
          </a:r>
          <a:r>
            <a:rPr lang="de-CH" baseline="0"/>
            <a:t> [7435] Datum Start Antihormontherapie als erste Therapie (neoadjuvant oder palliativ)</a:t>
          </a:r>
          <a:endParaRPr lang="de-CH"/>
        </a:p>
        <a:p>
          <a:pPr algn="l"/>
          <a:r>
            <a:rPr lang="de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[1447] </a:t>
          </a:r>
          <a:r>
            <a:rPr lang="de-CH"/>
            <a:t>M19: Datum Start adjuvante Chemotherapie oder palliative Systemtherapie </a:t>
          </a:r>
        </a:p>
        <a:p>
          <a:pPr algn="l"/>
          <a:r>
            <a:rPr lang="de-CH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[2419] </a:t>
          </a:r>
          <a:r>
            <a:rPr lang="de-CH"/>
            <a:t>M14: Datum Start neoadjuvante Chemotherapie</a:t>
          </a:r>
        </a:p>
        <a:p>
          <a:pPr algn="l"/>
          <a:r>
            <a:rPr lang="de-CH"/>
            <a:t>-</a:t>
          </a:r>
          <a:r>
            <a:rPr lang="de-CH" baseline="0"/>
            <a:t> [3819] MA01D: Datum Start adjuvante HER2-gerichtete Antikörpertherapie</a:t>
          </a:r>
          <a:endParaRPr lang="de-CH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CH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Fälle, bei denen die Patientin den verspäteten Therapiebeginn selbst verschuldet hat, zählen seit</a:t>
          </a:r>
          <a:r>
            <a:rPr lang="de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dem 01.01.2023 nicht mehr im Zähler.</a:t>
          </a:r>
          <a:endParaRPr/>
        </a:p>
      </xdr:txBody>
    </xdr:sp>
    <xdr:clientData/>
  </xdr:twoCellAnchor>
  <xdr:twoCellAnchor>
    <xdr:from>
      <xdr:col>0</xdr:col>
      <xdr:colOff>752475</xdr:colOff>
      <xdr:row>4</xdr:row>
      <xdr:rowOff>9524</xdr:rowOff>
    </xdr:from>
    <xdr:to>
      <xdr:col>8</xdr:col>
      <xdr:colOff>0</xdr:colOff>
      <xdr:row>19</xdr:row>
      <xdr:rowOff>180975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D2C4589-D737-45C9-A462-0AB219711356}"/>
            </a:ext>
          </a:extLst>
        </xdr:cNvPr>
        <xdr:cNvSpPr txBox="1"/>
      </xdr:nvSpPr>
      <xdr:spPr>
        <a:xfrm>
          <a:off x="752475" y="741044"/>
          <a:ext cx="5587365" cy="291465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pPr algn="l"/>
          <a:r>
            <a:rPr lang="de-CH"/>
            <a:t>Les cas </a:t>
          </a:r>
          <a:r>
            <a:rPr lang="de-CH" b="1" u="sng"/>
            <a:t>externes</a:t>
          </a:r>
          <a:r>
            <a:rPr lang="de-CH"/>
            <a:t> énumérés ci-dessous ne sont </a:t>
          </a:r>
          <a:r>
            <a:rPr lang="de-CH" b="1" u="sng"/>
            <a:t>pas</a:t>
          </a:r>
          <a:r>
            <a:rPr lang="de-CH"/>
            <a:t> inclus dans le numérateur du tableau de bord n° 11 car la différence de temps entre la "date de la première consultation" et le début de la thérapie est &gt; 20 jours ou négative :</a:t>
          </a:r>
        </a:p>
        <a:p>
          <a:pPr algn="l"/>
          <a:endParaRPr lang="de-CH"/>
        </a:p>
        <a:p>
          <a:pPr algn="l"/>
          <a:r>
            <a:rPr lang="de-CH" b="1"/>
            <a:t>Début de la thérapie : la date la plus récente des champs suivants est comptée comme début de la thérapie :</a:t>
          </a:r>
        </a:p>
        <a:p>
          <a:pPr algn="l"/>
          <a:r>
            <a:rPr lang="de-CH"/>
            <a:t>- 1090] E05 : Date de la 1ère intervention</a:t>
          </a:r>
        </a:p>
        <a:p>
          <a:pPr algn="l"/>
          <a:r>
            <a:rPr lang="de-CH"/>
            <a:t>- 1309] L04 : Date de début de la radiothérapie </a:t>
          </a:r>
        </a:p>
        <a:p>
          <a:pPr algn="l"/>
          <a:r>
            <a:rPr lang="de-CH"/>
            <a:t>- 1393] RT15 : Date d'initiation de la GnRH</a:t>
          </a:r>
        </a:p>
        <a:p>
          <a:pPr algn="l"/>
          <a:r>
            <a:rPr lang="de-CH"/>
            <a:t>- 1405] RT19 : Date d'initiation du tamoxifène</a:t>
          </a:r>
        </a:p>
        <a:p>
          <a:pPr algn="l"/>
          <a:r>
            <a:rPr lang="de-CH"/>
            <a:t>- 1420] RT24 : Date d'initiation de l'inhibiteur de l'aromatase </a:t>
          </a:r>
        </a:p>
        <a:p>
          <a:pPr algn="l"/>
          <a:r>
            <a:rPr lang="de-CH"/>
            <a:t>- 1447] M19 : Début de thérapie pall./adj. (jusqu'à 2018 «M14») </a:t>
          </a:r>
        </a:p>
        <a:p>
          <a:pPr algn="l"/>
          <a:r>
            <a:rPr lang="de-CH"/>
            <a:t>- 2419] M14 : Date de début de traitement néoadjuvant </a:t>
          </a:r>
        </a:p>
        <a:p>
          <a:pPr algn="l"/>
          <a:endParaRPr lang="de-CH"/>
        </a:p>
        <a:p>
          <a:pPr algn="l"/>
          <a:r>
            <a:rPr lang="de-CH"/>
            <a:t>Les cas dans lesquels la patiente est elle-même responsable du début tardif du traitement comptent à nouveau dans le compteur depuis le 17 mars 2022. Mais ceci seulement jusqu'à la fin de l'année 2022.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752475</xdr:colOff>
      <xdr:row>9</xdr:row>
      <xdr:rowOff>180975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DA3092A-8723-4DA1-B531-78821B2FC042}"/>
            </a:ext>
          </a:extLst>
        </xdr:cNvPr>
        <xdr:cNvSpPr txBox="1"/>
      </xdr:nvSpPr>
      <xdr:spPr>
        <a:xfrm>
          <a:off x="762000" y="190500"/>
          <a:ext cx="5324475" cy="15144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pPr algn="l"/>
          <a:r>
            <a:rPr lang="de-CH"/>
            <a:t>In der folgenden Tabelle werden alle Fälle aufgelistet, bei denen das Feld </a:t>
          </a:r>
        </a:p>
        <a:p>
          <a:pPr algn="l"/>
          <a:r>
            <a:rPr lang="de-CH"/>
            <a:t>[1078] "D23: Datum der ersten prätherapeutischen Konferenz" </a:t>
          </a:r>
        </a:p>
        <a:p>
          <a:pPr algn="l"/>
          <a:r>
            <a:rPr lang="de-CH"/>
            <a:t>leer ist oder</a:t>
          </a:r>
          <a:r>
            <a:rPr lang="de-CH" baseline="0"/>
            <a:t> das Feld</a:t>
          </a:r>
        </a:p>
        <a:p>
          <a:pPr algn="l"/>
          <a:r>
            <a:rPr lang="de-CH"/>
            <a:t>[3474] "nicht durchgeführt" angeklickt wurde.</a:t>
          </a:r>
        </a:p>
        <a:p>
          <a:pPr algn="l"/>
          <a:endParaRPr lang="de-CH"/>
        </a:p>
        <a:p>
          <a:pPr algn="l"/>
          <a:r>
            <a:rPr lang="de-CH"/>
            <a:t>Diese Fälle werden im Zähler des Dashboards 12 "Anteil Fälle mit prätherapeutischer Besprechung des Therapiekonzepts an allen neuen Fällen" </a:t>
          </a:r>
          <a:r>
            <a:rPr lang="de-CH" b="1" u="sng"/>
            <a:t>nicht</a:t>
          </a:r>
          <a:r>
            <a:rPr lang="de-CH"/>
            <a:t> berücksichtigt.</a:t>
          </a:r>
          <a:endParaRPr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7</xdr:col>
      <xdr:colOff>752475</xdr:colOff>
      <xdr:row>11</xdr:row>
      <xdr:rowOff>180975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0247FA6-BD71-4D30-B278-AD748242259B}"/>
            </a:ext>
          </a:extLst>
        </xdr:cNvPr>
        <xdr:cNvSpPr txBox="1"/>
      </xdr:nvSpPr>
      <xdr:spPr>
        <a:xfrm>
          <a:off x="784860" y="365760"/>
          <a:ext cx="5461635" cy="182689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pPr algn="l"/>
          <a:r>
            <a:rPr lang="de-CH"/>
            <a:t>Le tableau suivant énumère tous les cas pour lesquels le champ </a:t>
          </a:r>
        </a:p>
        <a:p>
          <a:pPr algn="l"/>
          <a:r>
            <a:rPr lang="de-CH"/>
            <a:t>[1078] "D23: Date du premier colloque préthérapeutique" est vide ou </a:t>
          </a:r>
        </a:p>
        <a:p>
          <a:pPr algn="l"/>
          <a:r>
            <a:rPr lang="de-CH"/>
            <a:t>est vide ou le champ</a:t>
          </a:r>
        </a:p>
        <a:p>
          <a:pPr algn="l"/>
          <a:r>
            <a:rPr lang="de-CH"/>
            <a:t>[3474] "pas de colloque préthérapeutique"</a:t>
          </a:r>
        </a:p>
        <a:p>
          <a:pPr algn="l"/>
          <a:r>
            <a:rPr lang="de-CH"/>
            <a:t>a été cochée.</a:t>
          </a:r>
        </a:p>
        <a:p>
          <a:pPr algn="l"/>
          <a:endParaRPr lang="de-CH"/>
        </a:p>
        <a:p>
          <a:pPr algn="l"/>
          <a:r>
            <a:rPr lang="de-CH"/>
            <a:t>Ces cas ne sont pas pris en compte dans le numérateur du tableau de bord 12 "Proportion de cas dans lesquels un traitement de confirmation a été commencé dans les 15 ou 20 jours ouvrables suivant le diagnostic, en pourcentage du nombre total de cas diagnostiqués pour la première fois.".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4</xdr:row>
      <xdr:rowOff>9524</xdr:rowOff>
    </xdr:from>
    <xdr:to>
      <xdr:col>7</xdr:col>
      <xdr:colOff>742950</xdr:colOff>
      <xdr:row>20</xdr:row>
      <xdr:rowOff>38100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7A76143A-78AB-4C4A-B60A-52EDE16F9508}"/>
            </a:ext>
          </a:extLst>
        </xdr:cNvPr>
        <xdr:cNvSpPr txBox="1"/>
      </xdr:nvSpPr>
      <xdr:spPr>
        <a:xfrm>
          <a:off x="752475" y="771524"/>
          <a:ext cx="5324475" cy="307657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pPr algn="l"/>
          <a:r>
            <a:rPr lang="de-CH"/>
            <a:t>Die unten aufgeführten </a:t>
          </a:r>
          <a:r>
            <a:rPr lang="de-CH" b="1" u="sng"/>
            <a:t>internen</a:t>
          </a:r>
          <a:r>
            <a:rPr lang="de-CH"/>
            <a:t> Fälle werden im Dashboard Nr. </a:t>
          </a:r>
          <a:r>
            <a:rPr lang="de-CH" b="0"/>
            <a:t>11 im Zähler </a:t>
          </a:r>
          <a:r>
            <a:rPr lang="de-CH" b="1" u="sng"/>
            <a:t>nicht</a:t>
          </a:r>
          <a:r>
            <a:rPr lang="de-CH" b="1"/>
            <a:t> </a:t>
          </a:r>
          <a:r>
            <a:rPr lang="de-CH" b="0"/>
            <a:t>berücksichtigt</a:t>
          </a:r>
          <a:r>
            <a:rPr lang="de-CH"/>
            <a:t>, da die Zeitdifferenz zwischen </a:t>
          </a: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"Datum</a:t>
          </a:r>
          <a:r>
            <a:rPr lang="de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der Biopsie" und Therapiebeginn </a:t>
          </a:r>
          <a:r>
            <a:rPr lang="de-CH"/>
            <a:t>&gt; 20 Tage oder negativ ist:</a:t>
          </a:r>
        </a:p>
        <a:p>
          <a:pPr algn="l"/>
          <a:endParaRPr lang="de-CH"/>
        </a:p>
        <a:p>
          <a:pPr algn="l"/>
          <a:r>
            <a:rPr lang="de-CH" b="1"/>
            <a:t>Therapiebeginn: Als Therapiebeginn wird das jüngste Datum der folgenden Felder gezählt:</a:t>
          </a:r>
        </a:p>
        <a:p>
          <a:r>
            <a:rPr lang="de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[1090] E05: </a:t>
          </a: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Datum der ersten onkologischen Brustoperation</a:t>
          </a:r>
          <a:endParaRPr lang="de-CH">
            <a:effectLst/>
          </a:endParaRPr>
        </a:p>
        <a:p>
          <a:r>
            <a:rPr lang="de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e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[1309] </a:t>
          </a: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L04: Datum Start Radiotherapie</a:t>
          </a:r>
          <a:endParaRPr lang="de-CH">
            <a:effectLst/>
          </a:endParaRPr>
        </a:p>
        <a:p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[7435] Datum Start Antihormontherapie als erste Therapie (neoadjuvant oder palliativ)</a:t>
          </a:r>
          <a:endParaRPr lang="de-CH">
            <a:effectLst/>
          </a:endParaRPr>
        </a:p>
        <a:p>
          <a:r>
            <a:rPr lang="de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[1447] </a:t>
          </a: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M19: Datum Start adjuvante Chemotherapie oder palliative Systemtherapie </a:t>
          </a:r>
          <a:endParaRPr lang="de-CH">
            <a:effectLst/>
          </a:endParaRPr>
        </a:p>
        <a:p>
          <a:r>
            <a:rPr lang="de-CH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[2419] </a:t>
          </a: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M14: Datum Start neoadjuvante Chemotherapie</a:t>
          </a:r>
          <a:endParaRPr lang="de-CH">
            <a:effectLst/>
          </a:endParaRPr>
        </a:p>
        <a:p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de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[3819] MA01D: Datum Start adjuvante HER2-gerichtete Antikörpertherapie</a:t>
          </a:r>
          <a:endParaRPr lang="de-CH">
            <a:effectLst/>
          </a:endParaRPr>
        </a:p>
        <a:p>
          <a:pPr algn="l"/>
          <a:endParaRPr lang="de-CH"/>
        </a:p>
        <a:p>
          <a:pPr algn="l"/>
          <a:r>
            <a:rPr lang="de-CH"/>
            <a:t>Auch solche Fälle, bei denen die Patientin den verspäteten Therapiebeginn selbst verschuldet hat, zählen nicht im Zähler.</a:t>
          </a:r>
          <a:endParaRPr/>
        </a:p>
      </xdr:txBody>
    </xdr:sp>
    <xdr:clientData/>
  </xdr:twoCellAnchor>
  <xdr:twoCellAnchor>
    <xdr:from>
      <xdr:col>0</xdr:col>
      <xdr:colOff>752475</xdr:colOff>
      <xdr:row>4</xdr:row>
      <xdr:rowOff>9524</xdr:rowOff>
    </xdr:from>
    <xdr:to>
      <xdr:col>7</xdr:col>
      <xdr:colOff>742950</xdr:colOff>
      <xdr:row>20</xdr:row>
      <xdr:rowOff>38100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121209A-DABD-46A3-BE3B-9079A7060D49}"/>
            </a:ext>
          </a:extLst>
        </xdr:cNvPr>
        <xdr:cNvSpPr txBox="1"/>
      </xdr:nvSpPr>
      <xdr:spPr>
        <a:xfrm>
          <a:off x="752475" y="741044"/>
          <a:ext cx="5484495" cy="295465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pPr algn="l"/>
          <a:r>
            <a:rPr lang="de-CH"/>
            <a:t>Les cas internes énumérés ci-dessous ne sont pas inclus dans le numérateur du tableau de bord n° 11 car la différence de temps entre la "date de la biopsie" et le début de la thérapie est &gt; 20 jours ou négative :</a:t>
          </a:r>
        </a:p>
        <a:p>
          <a:pPr algn="l"/>
          <a:endParaRPr lang="de-CH"/>
        </a:p>
        <a:p>
          <a:pPr algn="l"/>
          <a:r>
            <a:rPr lang="de-CH" b="1"/>
            <a:t>Début de la thérapie : la date la plus récente des champs suivants est comptée comme début de la thérapie :</a:t>
          </a:r>
        </a:p>
        <a:p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- 1090] E05 : Date de la 1ère intervention</a:t>
          </a:r>
          <a:endParaRPr lang="de-DE">
            <a:effectLst/>
          </a:endParaRPr>
        </a:p>
        <a:p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- 1309] L04 : Date de début de la radiothérapie </a:t>
          </a:r>
          <a:endParaRPr lang="de-DE">
            <a:effectLst/>
          </a:endParaRPr>
        </a:p>
        <a:p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- 1393] RT15 : Date d'initiation de la GnRH</a:t>
          </a:r>
          <a:endParaRPr lang="de-DE">
            <a:effectLst/>
          </a:endParaRPr>
        </a:p>
        <a:p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- 1405] RT19 : Date d'initiation du tamoxifène</a:t>
          </a:r>
          <a:endParaRPr lang="de-DE">
            <a:effectLst/>
          </a:endParaRPr>
        </a:p>
        <a:p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- 1420] RT24 : Date d'initiation de l'inhibiteur de l'aromatase </a:t>
          </a:r>
          <a:endParaRPr lang="de-DE">
            <a:effectLst/>
          </a:endParaRPr>
        </a:p>
        <a:p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- 1447] M19 : Début de thérapie pall./adj. (jusqu'à 2018 «M14») </a:t>
          </a:r>
          <a:endParaRPr lang="de-DE">
            <a:effectLst/>
          </a:endParaRPr>
        </a:p>
        <a:p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- 2419] M14 : Date de début de traitement néoadjuvant </a:t>
          </a:r>
          <a:endParaRPr lang="de-DE">
            <a:effectLst/>
          </a:endParaRPr>
        </a:p>
        <a:p>
          <a:pPr algn="l"/>
          <a:endParaRPr lang="de-CH"/>
        </a:p>
        <a:p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cas dans lesquels le patient est responsable du retard de la mise en route du traitement ne sont pas non plus comptabilisés dans le numérateur.</a:t>
          </a:r>
          <a:endParaRPr lang="de-DE">
            <a:effectLst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7</xdr:col>
      <xdr:colOff>752475</xdr:colOff>
      <xdr:row>9</xdr:row>
      <xdr:rowOff>180975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CA8B0A56-9ACA-4C03-94C4-571B4D49794E}"/>
            </a:ext>
          </a:extLst>
        </xdr:cNvPr>
        <xdr:cNvSpPr txBox="1"/>
      </xdr:nvSpPr>
      <xdr:spPr>
        <a:xfrm>
          <a:off x="762000" y="381000"/>
          <a:ext cx="5324475" cy="151447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pPr algn="l"/>
          <a:r>
            <a:rPr lang="de-CH"/>
            <a:t>In der folgenden Tabelle werden alle Fälle aufgelistet, bei denen das Feld </a:t>
          </a:r>
        </a:p>
        <a:p>
          <a:pPr algn="l"/>
          <a:r>
            <a:rPr lang="de-CH"/>
            <a:t>[1084] "N00: Patientin operiert" mit "ja" ausgefüllt wurde, </a:t>
          </a:r>
        </a:p>
        <a:p>
          <a:pPr algn="l"/>
          <a:r>
            <a:rPr lang="de-CH"/>
            <a:t>das</a:t>
          </a:r>
          <a:r>
            <a:rPr lang="de-CH" baseline="0"/>
            <a:t> Feld </a:t>
          </a:r>
          <a:r>
            <a:rPr lang="de-CH"/>
            <a:t>[1302] "Datum der postoperativen Konferenz (Tumorboard)" aber keinen Eintrag enthält.</a:t>
          </a:r>
        </a:p>
        <a:p>
          <a:pPr algn="l"/>
          <a:endParaRPr lang="de-CH"/>
        </a:p>
        <a:p>
          <a:pPr algn="l"/>
          <a:r>
            <a:rPr lang="de-CH"/>
            <a:t>Diese Fälle werden im Zähler des Dashboards 13 "Anteil Fälle mit postoperativer Besprechung an allen operierten Fällen" </a:t>
          </a:r>
          <a:r>
            <a:rPr lang="de-CH" b="1" u="sng"/>
            <a:t>nicht</a:t>
          </a:r>
          <a:r>
            <a:rPr lang="de-CH"/>
            <a:t> berücksichtigt.</a:t>
          </a:r>
          <a:endParaRPr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7</xdr:col>
      <xdr:colOff>752475</xdr:colOff>
      <xdr:row>9</xdr:row>
      <xdr:rowOff>180975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978FB2F-DE83-4B3F-96DD-DC8D275887B8}"/>
            </a:ext>
          </a:extLst>
        </xdr:cNvPr>
        <xdr:cNvSpPr txBox="1"/>
      </xdr:nvSpPr>
      <xdr:spPr>
        <a:xfrm>
          <a:off x="784860" y="365760"/>
          <a:ext cx="5461635" cy="146113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tableau suivant énumère tous les cas dans lesquels le domaine </a:t>
          </a:r>
          <a:endParaRPr lang="de-DE">
            <a:effectLst/>
          </a:endParaRPr>
        </a:p>
        <a:p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1084 "N00 : Patiente opérée" a été rempli par "oui", </a:t>
          </a:r>
          <a:endParaRPr lang="de-DE">
            <a:effectLst/>
          </a:endParaRPr>
        </a:p>
        <a:p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mais le champ 1302 "Date du colloque postopératoire (tumorboard)" ne contient pas d'entrée.</a:t>
          </a:r>
        </a:p>
        <a:p>
          <a:endParaRPr lang="de-DE">
            <a:effectLst/>
          </a:endParaRPr>
        </a:p>
        <a:p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Ces cas ne sont </a:t>
          </a:r>
          <a:r>
            <a:rPr lang="de-CH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pas</a:t>
          </a: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inclus dans le numérateur du tableau de bord 14 "Proportion de cas ayant fait l’objet d’une réunion de concertation  postoperative par tous les cas opérés".</a:t>
          </a:r>
          <a:endParaRPr lang="de-DE">
            <a:effectLst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19050</xdr:rowOff>
    </xdr:from>
    <xdr:to>
      <xdr:col>7</xdr:col>
      <xdr:colOff>240030</xdr:colOff>
      <xdr:row>9</xdr:row>
      <xdr:rowOff>19050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CE2B3A9-2CED-42F5-998A-4128E6091B9D}"/>
            </a:ext>
          </a:extLst>
        </xdr:cNvPr>
        <xdr:cNvSpPr txBox="1"/>
      </xdr:nvSpPr>
      <xdr:spPr>
        <a:xfrm>
          <a:off x="9525" y="201930"/>
          <a:ext cx="5724525" cy="14630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de-CH"/>
            <a:t>Le tableau suivant répertorie tous les cas dans lesquels le champ [1084] « N00 : patiente opérée » a été rempli avec « oui », le champ [10592] « 2ème intervention chirurgicale oncologique du sein effectuée? » n'a pas été rempli avec « oui » et le champ [10593] « 3ème intervention chirurgicale oncologique du sein effectuée? » n'a pas été rempli avec « oui ».</a:t>
          </a:r>
        </a:p>
        <a:p>
          <a:endParaRPr lang="de-CH"/>
        </a:p>
        <a:p>
          <a:r>
            <a:rPr lang="de-CH"/>
            <a:t>Ces cas ne sont pas pris en compte dans le compteur de l'indicateur 14a « Proportion de réopérations oncologiques par rapport au nombre total d'opérations primaires ».</a:t>
          </a:r>
        </a:p>
      </xdr:txBody>
    </xdr:sp>
    <xdr:clientData/>
  </xdr:twoCellAnchor>
  <xdr:twoCellAnchor>
    <xdr:from>
      <xdr:col>8</xdr:col>
      <xdr:colOff>7620</xdr:colOff>
      <xdr:row>1</xdr:row>
      <xdr:rowOff>20955</xdr:rowOff>
    </xdr:from>
    <xdr:to>
      <xdr:col>15</xdr:col>
      <xdr:colOff>230505</xdr:colOff>
      <xdr:row>10</xdr:row>
      <xdr:rowOff>57150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679C1BED-EE73-44CA-9D5C-FAD4CC96C276}"/>
            </a:ext>
          </a:extLst>
        </xdr:cNvPr>
        <xdr:cNvSpPr txBox="1"/>
      </xdr:nvSpPr>
      <xdr:spPr>
        <a:xfrm>
          <a:off x="6286500" y="203835"/>
          <a:ext cx="5716905" cy="168211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de-CH"/>
            <a:t>Le tableau suivant répertorie tous les cas dans lesquels le champ [1084] « N00 : patiente opérée » a été rempli avec « oui » et soit le champ [3338] « F200: Réopération à cause d'une complication dans les 30 jours suivant l'opération primaire » a été rempli avec « non » ou ne contient aucune entrée, soit le champ [1186] « I03: Présence/absence d'une composante DCIS » a été rempli avec « présent », « inconnu » ou ne contient aucune entrée.</a:t>
          </a:r>
        </a:p>
        <a:p>
          <a:endParaRPr lang="de-CH"/>
        </a:p>
        <a:p>
          <a:r>
            <a:rPr lang="de-CH"/>
            <a:t>Ces cas ne sont pas pris en compte dans le compteur de l'indicateur 14b « Proportion de réopérations non oncologiques après une opération oncologique primaire avec et sans chirurgie plastique reconstructive ».</a:t>
          </a:r>
        </a:p>
      </xdr:txBody>
    </xdr:sp>
    <xdr:clientData/>
  </xdr:twoCellAnchor>
  <xdr:twoCellAnchor>
    <xdr:from>
      <xdr:col>16</xdr:col>
      <xdr:colOff>9525</xdr:colOff>
      <xdr:row>1</xdr:row>
      <xdr:rowOff>7620</xdr:rowOff>
    </xdr:from>
    <xdr:to>
      <xdr:col>22</xdr:col>
      <xdr:colOff>729615</xdr:colOff>
      <xdr:row>13</xdr:row>
      <xdr:rowOff>20955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B6863055-4DE8-40C9-9577-0F440C66FAB5}"/>
            </a:ext>
          </a:extLst>
        </xdr:cNvPr>
        <xdr:cNvSpPr txBox="1"/>
      </xdr:nvSpPr>
      <xdr:spPr>
        <a:xfrm>
          <a:off x="12567285" y="190500"/>
          <a:ext cx="5429250" cy="220789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de-CH"/>
            <a:t>Le tableau suivant répertorie tous les cas dans lesquels le champ [1084] « N00 : patiente opérée » a été rempli avec « oui » et soit le champ [3338] « F200 : réopération pour cause de complication dans les 30 jours suivant l'opération primaire » a été rempli avec « non » ou ne contient aucune entrée, soit le champ [1186] « I03 : présence/absence d'un composant DCIS » a été rempli avec « présent », « inconnu » ou ne contient aucune entrée, ou le champ [1096] « Opération plastique lors d'une opération oncologique primaire » a été rempli avec « autre mesure oncoplastique » ou « reconstruction immédiate après mastectomie ».</a:t>
          </a:r>
        </a:p>
        <a:p>
          <a:endParaRPr lang="de-CH"/>
        </a:p>
        <a:p>
          <a:r>
            <a:rPr lang="de-CH"/>
            <a:t>Ces cas ne sont pas pris en compte dans le compteur de l'indicateur 14c « Proportion de réopérations non oncologiques après une opération oncologique primaire sans chirurgie plastique reconstructive ».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232410</xdr:colOff>
      <xdr:row>9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EF049C1-A7F8-4453-A2E0-4B030D292CAF}"/>
            </a:ext>
          </a:extLst>
        </xdr:cNvPr>
        <xdr:cNvSpPr txBox="1"/>
      </xdr:nvSpPr>
      <xdr:spPr>
        <a:xfrm>
          <a:off x="0" y="182880"/>
          <a:ext cx="5726430" cy="14630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de-CH"/>
            <a:t>Le tableau suivant répertorie tous les cas dans lesquels le champ [1084] « N00 : patiente opérée » a été rempli avec « oui » et le champ [1180] « I01: Diagnostic définitif» n'a pas été rempli avec « carcinome invasif ».</a:t>
          </a:r>
        </a:p>
        <a:p>
          <a:r>
            <a:rPr lang="de-CH"/>
            <a:t>Ces cas ne sont pas pris en compte dans le compteur de l'indicateur 15 « Nombre de cas avec tumeur invasive ».</a:t>
          </a:r>
        </a:p>
      </xdr:txBody>
    </xdr:sp>
    <xdr:clientData/>
  </xdr:twoCellAnchor>
  <xdr:twoCellAnchor>
    <xdr:from>
      <xdr:col>8</xdr:col>
      <xdr:colOff>9525</xdr:colOff>
      <xdr:row>1</xdr:row>
      <xdr:rowOff>0</xdr:rowOff>
    </xdr:from>
    <xdr:to>
      <xdr:col>15</xdr:col>
      <xdr:colOff>245745</xdr:colOff>
      <xdr:row>9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49BA364-F683-4117-9F39-E1259FEF70B5}"/>
            </a:ext>
          </a:extLst>
        </xdr:cNvPr>
        <xdr:cNvSpPr txBox="1"/>
      </xdr:nvSpPr>
      <xdr:spPr>
        <a:xfrm>
          <a:off x="6288405" y="182880"/>
          <a:ext cx="5730240" cy="14630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de-CH"/>
            <a:t>Le tableau suivant répertorie tous les cas dans lesquels le champ [1084] « N00 : patiente opérée » a été rempli avec « oui », le champ [1180] « I01: Diagnostic définitif » a été rempli avec « carcinome invasif » et le champ [3335] « I23: Évaluation de la tranche de section à la dernière intervention » n'a pas été rempli avec « carcinome invasif/DCIS n'atteignant pas le bord ». Évaluation histologique du bord du tissu dans le résultat histologique final » n'a pas été rempli avec « Carcinome invasif/CCIS n'atteignant pas le bord ».Ces cas ne sont pas pris en compte dans le compteur de l'indicateur 15 « Proportion de résections R0 dans les cas de tumeurs invasives ».</a:t>
          </a:r>
        </a:p>
      </xdr:txBody>
    </xdr:sp>
    <xdr:clientData/>
  </xdr:twoCellAnchor>
  <xdr:twoCellAnchor>
    <xdr:from>
      <xdr:col>16</xdr:col>
      <xdr:colOff>0</xdr:colOff>
      <xdr:row>1</xdr:row>
      <xdr:rowOff>9525</xdr:rowOff>
    </xdr:from>
    <xdr:to>
      <xdr:col>23</xdr:col>
      <xdr:colOff>240030</xdr:colOff>
      <xdr:row>9</xdr:row>
      <xdr:rowOff>9525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CDA8C7C4-B1EA-4CD3-B751-ED4281CF59C5}"/>
            </a:ext>
          </a:extLst>
        </xdr:cNvPr>
        <xdr:cNvSpPr txBox="1"/>
      </xdr:nvSpPr>
      <xdr:spPr>
        <a:xfrm>
          <a:off x="12557760" y="192405"/>
          <a:ext cx="5734050" cy="14630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de-CH"/>
            <a:t>Le tableau suivant répertorie tous les cas dans lesquels le champ [1084] « N00 : patiente opérée » a été rempli avec « oui », le champ [1180] « I01: Diagnostic définitif » a été rempli avec « carcinome invasif » et le champ [3335] « I23: Évaluation de la tranche de section à la dernière intervention » n'a pas été rempli avec « carcinome invasif atteint le bord ». Évaluation histologique du bord du tissu dans le résultat histologique final » n'a pas été rempli avec « Carcinome invasif atteignant le bord ».</a:t>
          </a:r>
        </a:p>
        <a:p>
          <a:r>
            <a:rPr lang="de-CH"/>
            <a:t>Ces cas ne sont pas pris en compte dans le compteur de l'indicateur 15 « Proportion de résections R1 dans les cas de tumeurs invasives ».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1</xdr:row>
      <xdr:rowOff>0</xdr:rowOff>
    </xdr:from>
    <xdr:to>
      <xdr:col>7</xdr:col>
      <xdr:colOff>249555</xdr:colOff>
      <xdr:row>10</xdr:row>
      <xdr:rowOff>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9B3A05E7-D681-47BB-A440-06C274BE7E65}"/>
            </a:ext>
          </a:extLst>
        </xdr:cNvPr>
        <xdr:cNvSpPr txBox="1"/>
      </xdr:nvSpPr>
      <xdr:spPr>
        <a:xfrm>
          <a:off x="11430" y="182880"/>
          <a:ext cx="5732145" cy="164592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de-CH"/>
            <a:t>Le tableau suivant répertorie tous les cas dans lesquels le champ [1246] « I26 : pT ou ypT ou rpT » a été rempli avec « is », le champ [1084] « N00 : patiente opérée » a été rempli avec « oui » et, dans au moins une opération oncologique du sein, le champ [1093] « E08: Type de la 1ère opération », [1120] « F08 : type de deuxième opération oncologique du sein » ou [1135] « F40: Type de la 3ème intervention chirurgicale du sein « opération conservatrice du sein ».</a:t>
          </a:r>
        </a:p>
        <a:p>
          <a:endParaRPr lang="de-CH"/>
        </a:p>
        <a:p>
          <a:r>
            <a:rPr lang="de-CH"/>
            <a:t>Ces cas ne sont pas pris en compte dans le compteur de l'indicateur 16a « Proportion d'opérations conservatrices par rapport à l'ensemble des opérations pour Tis ».</a:t>
          </a:r>
        </a:p>
      </xdr:txBody>
    </xdr:sp>
    <xdr:clientData/>
  </xdr:twoCellAnchor>
  <xdr:twoCellAnchor>
    <xdr:from>
      <xdr:col>8</xdr:col>
      <xdr:colOff>0</xdr:colOff>
      <xdr:row>1</xdr:row>
      <xdr:rowOff>-1</xdr:rowOff>
    </xdr:from>
    <xdr:to>
      <xdr:col>15</xdr:col>
      <xdr:colOff>240030</xdr:colOff>
      <xdr:row>9</xdr:row>
      <xdr:rowOff>166686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D5563CA8-014F-4ABD-8334-B946060FC0E9}"/>
            </a:ext>
          </a:extLst>
        </xdr:cNvPr>
        <xdr:cNvSpPr txBox="1"/>
      </xdr:nvSpPr>
      <xdr:spPr>
        <a:xfrm>
          <a:off x="6278880" y="182879"/>
          <a:ext cx="5734050" cy="162972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de-CH"/>
            <a:t>Le tableau suivant répertorie tous les cas dans lesquels le champ [1246] « I26 : pT ou ypT ou rpT » a été rempli avec « 1 », « 1a », « 1b », « 1c » ou « mic », le champ [1084] « N00 : patiente opérée » a été rempli avec « oui » et, dans au moins une opération oncologique du sein, le champ [1093] « E08: Type de la 1ère opération», [1120] « F08 : type de deuxième opération oncologique du sein » ou [1135] « F40: Type de la 3ème intervention chirurgicale du sein « opération conservatrice du sein » ou « résection étendue/résection secondaire ».</a:t>
          </a:r>
        </a:p>
        <a:p>
          <a:endParaRPr lang="de-CH"/>
        </a:p>
        <a:p>
          <a:r>
            <a:rPr lang="de-CH"/>
            <a:t>Ces cas ne sont pas pris en compte dans le compteur de l'indicateur 16a « Proportion d'opérations conservatrices du sein par rapport à l'ensemble des opérations pour T1 ».</a:t>
          </a:r>
        </a:p>
      </xdr:txBody>
    </xdr:sp>
    <xdr:clientData/>
  </xdr:twoCellAnchor>
  <xdr:twoCellAnchor>
    <xdr:from>
      <xdr:col>16</xdr:col>
      <xdr:colOff>0</xdr:colOff>
      <xdr:row>1</xdr:row>
      <xdr:rowOff>0</xdr:rowOff>
    </xdr:from>
    <xdr:to>
      <xdr:col>23</xdr:col>
      <xdr:colOff>240030</xdr:colOff>
      <xdr:row>10</xdr:row>
      <xdr:rowOff>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BB343888-B818-43D5-8A07-C94E73956872}"/>
            </a:ext>
          </a:extLst>
        </xdr:cNvPr>
        <xdr:cNvSpPr txBox="1"/>
      </xdr:nvSpPr>
      <xdr:spPr>
        <a:xfrm>
          <a:off x="12557760" y="182880"/>
          <a:ext cx="5734050" cy="164592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de-CH"/>
            <a:t>Le tableau suivant répertorie tous les cas dans lesquels le champ [1246] « I26 : pT ou ypT ou rpT » a été rempli avec « 2 », le champ [1084] « N00 : patiente opérée » a été rempli avec « oui » et, dans au moins une opération oncologique du sein, le champ [1093] « E08: Type de la 1ère opération », [1120] « F08 : type de deuxième opération oncologique du sein » ou [1135] « F40: Type de la 3ème intervention chirurgicale du sein « opération conservatrice du sein » ou « résection étendue/résection secondaire ».</a:t>
          </a:r>
        </a:p>
        <a:p>
          <a:endParaRPr lang="de-CH"/>
        </a:p>
        <a:p>
          <a:r>
            <a:rPr lang="de-CH"/>
            <a:t>Ces cas ne sont pas pris en compte dans le compteur de l'indicateur 16a « Proportion d'opérations conservatrices par rapport à l'ensemble des opérations pour T2 ».</a:t>
          </a:r>
        </a:p>
      </xdr:txBody>
    </xdr:sp>
    <xdr:clientData/>
  </xdr:twoCellAnchor>
  <xdr:twoCellAnchor>
    <xdr:from>
      <xdr:col>24</xdr:col>
      <xdr:colOff>0</xdr:colOff>
      <xdr:row>1</xdr:row>
      <xdr:rowOff>0</xdr:rowOff>
    </xdr:from>
    <xdr:to>
      <xdr:col>31</xdr:col>
      <xdr:colOff>240030</xdr:colOff>
      <xdr:row>10</xdr:row>
      <xdr:rowOff>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74760325-EBAF-4283-ACB1-839EB774BDE6}"/>
            </a:ext>
          </a:extLst>
        </xdr:cNvPr>
        <xdr:cNvSpPr txBox="1"/>
      </xdr:nvSpPr>
      <xdr:spPr>
        <a:xfrm>
          <a:off x="18836640" y="182880"/>
          <a:ext cx="5734050" cy="164592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de-CH"/>
            <a:t>Le tableau suivant répertorie tous les cas dans lesquels le champ [1246] « I26 : pT ou ypT ou rpT » a été rempli avec « 3 », le champ [1084] « N00 : patiente opérée » a été rempli avec « oui » et, dans au moins une opération oncologique du sein, le champ [1093] « </a:t>
          </a:r>
          <a:r>
            <a:rPr lang="de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E08: Type de la 1ère opération</a:t>
          </a:r>
          <a:r>
            <a:rPr lang="de-CH"/>
            <a:t> », [1120] « F08 : type de deuxième opération oncologique du sein » ou [1135] « F40: Type de la 3ème intervention chirurgicale du sein « opération conservatrice du sein » ou « résection étendue/résection secondaire ».</a:t>
          </a:r>
        </a:p>
        <a:p>
          <a:endParaRPr lang="de-CH"/>
        </a:p>
        <a:p>
          <a:r>
            <a:rPr lang="de-CH"/>
            <a:t>Ces cas ne sont pas pris en compte dans le compteur de l'indicateur 16a « Proportion d'opérations conservatrices par rapport à l'ensemble des opérations pour T3 ».</a:t>
          </a:r>
        </a:p>
      </xdr:txBody>
    </xdr:sp>
    <xdr:clientData/>
  </xdr:twoCellAnchor>
  <xdr:twoCellAnchor>
    <xdr:from>
      <xdr:col>32</xdr:col>
      <xdr:colOff>0</xdr:colOff>
      <xdr:row>1</xdr:row>
      <xdr:rowOff>-1</xdr:rowOff>
    </xdr:from>
    <xdr:to>
      <xdr:col>39</xdr:col>
      <xdr:colOff>240030</xdr:colOff>
      <xdr:row>9</xdr:row>
      <xdr:rowOff>166686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91817155-7512-4066-BB2C-BCF7462420A9}"/>
            </a:ext>
          </a:extLst>
        </xdr:cNvPr>
        <xdr:cNvSpPr txBox="1"/>
      </xdr:nvSpPr>
      <xdr:spPr>
        <a:xfrm>
          <a:off x="25115520" y="182879"/>
          <a:ext cx="5734050" cy="162972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de-CH"/>
            <a:t>Le tableau suivant répertorie tous les cas dans lesquels le champ [1246] « I26 : pT ou ypT ou rpT » a été rempli avec « 4 », « 4a », « 4b », « 4c » ou « 4d », le champ [1084] « N00 : patiente opérée » a été rempli avec « oui » et, dans au moins une opération oncologique du sein, le champ [1093] « E08: Type de la 1ère opération » ou [1135] « F40: Type de la 3ème intervention chirurgicale du sein « opération conservatrice du sein » ou « résection étendue/résection secondaire ».</a:t>
          </a:r>
        </a:p>
        <a:p>
          <a:r>
            <a:rPr lang="de-CH"/>
            <a:t>Ces cas ne sont pas pris en compte dans le compteur de l'indicateur 16a « Proportion d'opérations conservatrices du sein par rapport à l'ensemble des opérations pour T4 ».</a:t>
          </a:r>
        </a:p>
      </xdr:txBody>
    </xdr:sp>
    <xdr:clientData/>
  </xdr:twoCellAnchor>
  <xdr:twoCellAnchor>
    <xdr:from>
      <xdr:col>40</xdr:col>
      <xdr:colOff>0</xdr:colOff>
      <xdr:row>1</xdr:row>
      <xdr:rowOff>0</xdr:rowOff>
    </xdr:from>
    <xdr:to>
      <xdr:col>47</xdr:col>
      <xdr:colOff>240030</xdr:colOff>
      <xdr:row>10</xdr:row>
      <xdr:rowOff>0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B3AA66A1-AE50-4C38-B4EE-F8602A03783A}"/>
            </a:ext>
          </a:extLst>
        </xdr:cNvPr>
        <xdr:cNvSpPr txBox="1"/>
      </xdr:nvSpPr>
      <xdr:spPr>
        <a:xfrm>
          <a:off x="31394400" y="182880"/>
          <a:ext cx="5734050" cy="164592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de-CH"/>
            <a:t>Le tableau suivant répertorie tous les cas dans lesquels le champ [1246] « I26 : pT ou ypT ou rpT » a été rempli avec « x », le champ [1084] « N00 : patiente opérée » a été rempli avec « oui » et, dans au moins une opération oncologique du sein, le champ [1093] « E08: Type de la 1ère opération », [1120] « F08 : type de deuxième opération oncologique du sein » ou [1135] « F40: Type de la 3ème intervention chirurgicale du sein « opération conservatrice du sein » ou « résection étendue/résection secondaire ».</a:t>
          </a:r>
        </a:p>
        <a:p>
          <a:endParaRPr lang="de-CH"/>
        </a:p>
        <a:p>
          <a:r>
            <a:rPr lang="de-CH"/>
            <a:t>Ces cas ne sont pas pris en compte dans le compteur de l'indicateur 16a « Proportion d'opérations conservatrices du sein par rapport à l'ensemble des opérations TX ».</a:t>
          </a:r>
        </a:p>
      </xdr:txBody>
    </xdr:sp>
    <xdr:clientData/>
  </xdr:twoCellAnchor>
  <xdr:twoCellAnchor>
    <xdr:from>
      <xdr:col>48</xdr:col>
      <xdr:colOff>0</xdr:colOff>
      <xdr:row>1</xdr:row>
      <xdr:rowOff>-1</xdr:rowOff>
    </xdr:from>
    <xdr:to>
      <xdr:col>55</xdr:col>
      <xdr:colOff>240030</xdr:colOff>
      <xdr:row>9</xdr:row>
      <xdr:rowOff>166686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04F1D86D-BDC2-4331-B579-BCAEEB9D4D89}"/>
            </a:ext>
          </a:extLst>
        </xdr:cNvPr>
        <xdr:cNvSpPr txBox="1"/>
      </xdr:nvSpPr>
      <xdr:spPr>
        <a:xfrm>
          <a:off x="37673280" y="182879"/>
          <a:ext cx="5734050" cy="1629727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rtlCol="0"/>
        <a:lstStyle/>
        <a:p>
          <a:r>
            <a:rPr lang="de-CH"/>
            <a:t>Le tableau suivant répertorie tous les cas dans lesquels le champ [1246] « I26 : pT ou ypT ou rpT » a été rempli avec « 0 », le champ [1084] « N00 : patiente opérée » a été rempli avec « oui » et, dans au moins une opération oncologique du sein, le champ [1093] « E08: Type de la 1ère opération », [1120] « F08 : type de deuxième opération oncologique du sein » ou [1135] « F40: Type de la 3ème intervention chirurgicale du sein ».</a:t>
          </a:r>
        </a:p>
        <a:p>
          <a:endParaRPr lang="de-CH"/>
        </a:p>
        <a:p>
          <a:r>
            <a:rPr lang="de-CH"/>
            <a:t>Ces cas ne sont pas pris en compte dans le compteur de l'indicateur 16a « Proportion d'opérations conservatrices par rapport à l'ensemble des opérations à T0 ».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lena Schellenbaum - Adjumed" id="{65B3C45F-0775-4804-99EC-5EB3CAAB7925}" userId="S::milena.schellenbaum@adjumed.ch::d01cb5f9-3a5d-4639-946b-dc3980660f9b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7E0210-875B-421B-BC9F-DAE44FE0547D}" name="Studien23" displayName="Studien23" ref="A1:H11" totalsRowShown="0" headerRowDxfId="16" dataDxfId="15" tableBorderDxfId="14">
  <autoFilter ref="A1:H11" xr:uid="{B17E0210-875B-421B-BC9F-DAE44FE0547D}"/>
  <tableColumns count="8">
    <tableColumn id="1" xr3:uid="{5082015A-1583-498C-B713-3C7E43D3CAAB}" name="Désignation" dataDxfId="13"/>
    <tableColumn id="7" xr3:uid="{BA7CFFDF-360A-4D1C-A30D-1595CB9D65AA}" name="Type d'étude (interventionnelle ou autre)" dataDxfId="12"/>
    <tableColumn id="2" xr3:uid="{DCF1A8A7-FE2F-4EFB-A52C-FE6282B3EAC5}" name="Titre" dataDxfId="11"/>
    <tableColumn id="3" xr3:uid="{73E24400-6165-4366-8AA6-7E8D2C74F3A3}" name="Date du vote sur l'éthique" dataDxfId="10"/>
    <tableColumn id="4" xr3:uid="{FF1B7203-1410-4245-8D24-BABB05AE0D37}" name="Statut" dataDxfId="9"/>
    <tableColumn id="5" xr3:uid="{5FD4A630-A3D1-4AAE-968B-55D78C068441}" name="Nombre de patients" dataDxfId="8"/>
    <tableColumn id="6" xr3:uid="{B7605F0C-CD2A-4F29-B300-AB2AE3A70EAB}" name="Protocole" dataDxfId="7"/>
    <tableColumn id="8" xr3:uid="{2CFB837C-E059-4F26-B3FD-432DAD4106AF}" name="interventionelle" dataDxfId="6">
      <calculatedColumnFormula>IF(B2="interventionell",+F2,0)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88" dT="2023-07-14T11:31:02.23" personId="{65B3C45F-0775-4804-99EC-5EB3CAAB7925}" id="{DDA10559-6B2C-4388-829E-118DC992F1DF}">
    <text>Hier sollten beide die gleiche Grundgesamtheit haben, oder?</text>
  </threadedComment>
  <threadedComment ref="G92" dT="2023-06-29T16:07:59.19" personId="{65B3C45F-0775-4804-99EC-5EB3CAAB7925}" id="{84F40A13-2B92-46A0-9E9C-98CB5CCE5742}">
    <text>Warum wird hier nicht die Grundgesamtheit genommen?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roche-trials.com/trialDetailsGet.action?studyNumber=MO28048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L113"/>
  <sheetViews>
    <sheetView tabSelected="1" zoomScale="83" workbookViewId="0">
      <selection activeCell="J5" sqref="J5"/>
    </sheetView>
  </sheetViews>
  <sheetFormatPr baseColWidth="10" defaultColWidth="11.6640625" defaultRowHeight="13.2" x14ac:dyDescent="0.25"/>
  <cols>
    <col min="1" max="1" width="4" style="2" bestFit="1" customWidth="1"/>
    <col min="2" max="2" width="39.33203125" style="4" hidden="1" customWidth="1"/>
    <col min="3" max="3" width="42.33203125" style="4" customWidth="1"/>
    <col min="4" max="4" width="12.44140625" style="1" customWidth="1"/>
    <col min="5" max="5" width="38.33203125" style="4" customWidth="1"/>
    <col min="6" max="6" width="13.33203125" style="4" customWidth="1"/>
    <col min="7" max="7" width="11" style="4" customWidth="1"/>
    <col min="8" max="8" width="14" style="5" customWidth="1"/>
    <col min="9" max="9" width="14.44140625" style="4" customWidth="1"/>
    <col min="10" max="10" width="53.33203125" style="6" customWidth="1"/>
    <col min="11" max="11" width="47.44140625" style="3" customWidth="1"/>
    <col min="12" max="12" width="15.109375" style="3" customWidth="1"/>
    <col min="13" max="16384" width="11.6640625" style="3"/>
  </cols>
  <sheetData>
    <row r="1" spans="1:12" ht="20.25" customHeight="1" x14ac:dyDescent="0.3">
      <c r="A1" s="330"/>
      <c r="B1" s="331"/>
      <c r="C1" s="21" t="s">
        <v>0</v>
      </c>
      <c r="D1" s="332"/>
      <c r="E1" s="331">
        <f>VALUE(Kliniknummer!C2)</f>
        <v>0</v>
      </c>
      <c r="F1" s="331"/>
      <c r="G1" s="331"/>
      <c r="H1" s="333"/>
      <c r="I1" s="331"/>
      <c r="J1" s="333"/>
      <c r="K1" s="333"/>
      <c r="L1" s="58"/>
    </row>
    <row r="2" spans="1:12" ht="6.75" customHeight="1" thickBot="1" x14ac:dyDescent="0.3">
      <c r="A2" s="334"/>
      <c r="B2" s="335"/>
      <c r="C2" s="335"/>
      <c r="D2" s="336"/>
      <c r="E2" s="335"/>
      <c r="F2" s="335"/>
      <c r="G2" s="335"/>
      <c r="H2" s="337"/>
      <c r="I2" s="335"/>
      <c r="J2" s="337"/>
      <c r="K2" s="105"/>
      <c r="L2" s="105"/>
    </row>
    <row r="3" spans="1:12" s="105" customFormat="1" ht="27" thickBot="1" x14ac:dyDescent="0.3">
      <c r="A3" s="90" t="s">
        <v>1</v>
      </c>
      <c r="B3" s="91" t="s">
        <v>2</v>
      </c>
      <c r="C3" s="91" t="s">
        <v>3</v>
      </c>
      <c r="D3" s="91" t="s">
        <v>4</v>
      </c>
      <c r="E3" s="91" t="s">
        <v>5</v>
      </c>
      <c r="F3" s="91" t="s">
        <v>288</v>
      </c>
      <c r="G3" s="91" t="s">
        <v>6</v>
      </c>
      <c r="H3" s="91" t="s">
        <v>289</v>
      </c>
      <c r="I3" s="91" t="s">
        <v>290</v>
      </c>
      <c r="J3" s="91" t="s">
        <v>7</v>
      </c>
      <c r="K3" s="91" t="s">
        <v>8</v>
      </c>
      <c r="L3" s="92" t="s">
        <v>291</v>
      </c>
    </row>
    <row r="4" spans="1:12" ht="13.8" thickBot="1" x14ac:dyDescent="0.3">
      <c r="A4" s="473" t="s">
        <v>9</v>
      </c>
      <c r="B4" s="61" t="s">
        <v>10</v>
      </c>
      <c r="C4" s="454" t="s">
        <v>11</v>
      </c>
      <c r="D4" s="32" t="s">
        <v>12</v>
      </c>
      <c r="E4" s="352" t="s">
        <v>292</v>
      </c>
      <c r="F4" s="251" t="s">
        <v>14</v>
      </c>
      <c r="G4" s="252"/>
      <c r="H4" s="252"/>
      <c r="I4" s="304"/>
      <c r="J4" s="10" t="str">
        <f>IF(ISBLANK(F4)=TRUE,"",IF(F4=0,"Veuillez entrer une valeur supérieure à 0",""))</f>
        <v/>
      </c>
      <c r="K4" s="15" t="str">
        <f>IF(J4&gt;"","Veuillez fournir une justification","")</f>
        <v/>
      </c>
      <c r="L4" s="104"/>
    </row>
    <row r="5" spans="1:12" ht="34.799999999999997" customHeight="1" thickBot="1" x14ac:dyDescent="0.3">
      <c r="A5" s="458"/>
      <c r="B5" s="61"/>
      <c r="C5" s="455"/>
      <c r="D5" s="34">
        <v>125</v>
      </c>
      <c r="E5" s="380" t="s">
        <v>293</v>
      </c>
      <c r="F5" s="253" t="s">
        <v>16</v>
      </c>
      <c r="G5" s="254"/>
      <c r="H5" s="254"/>
      <c r="I5" s="305"/>
      <c r="J5" s="10" t="str">
        <f>IF(F5&gt;0,IF(F5&lt;D5,"Valeur minimale non atteinte",""),"")</f>
        <v/>
      </c>
      <c r="K5" s="15"/>
      <c r="L5" s="104"/>
    </row>
    <row r="6" spans="1:12" ht="13.8" thickBot="1" x14ac:dyDescent="0.3">
      <c r="A6" s="458"/>
      <c r="B6" s="61"/>
      <c r="C6" s="455"/>
      <c r="D6" s="34" t="s">
        <v>12</v>
      </c>
      <c r="E6" s="353" t="s">
        <v>17</v>
      </c>
      <c r="F6" s="253" t="s">
        <v>18</v>
      </c>
      <c r="G6" s="255" t="str">
        <f>IF(ISBLANK(F5)=TRUE,"",F5)</f>
        <v>AA_Output:FilterSetting_ID=9028;Field=Total</v>
      </c>
      <c r="H6" s="338" t="e">
        <f>IF(ISBLANK(F6),"",F6/G6)</f>
        <v>#VALUE!</v>
      </c>
      <c r="I6" s="305"/>
      <c r="J6" s="10"/>
      <c r="K6" s="15"/>
      <c r="L6" s="104"/>
    </row>
    <row r="7" spans="1:12" ht="13.5" customHeight="1" thickBot="1" x14ac:dyDescent="0.3">
      <c r="A7" s="458"/>
      <c r="B7" s="61"/>
      <c r="C7" s="455"/>
      <c r="D7" s="37" t="s">
        <v>12</v>
      </c>
      <c r="E7" s="354" t="s">
        <v>19</v>
      </c>
      <c r="F7" s="256" t="s">
        <v>20</v>
      </c>
      <c r="G7" s="257" t="str">
        <f>IF(ISBLANK(F5)=TRUE,"",F5)</f>
        <v>AA_Output:FilterSetting_ID=9028;Field=Total</v>
      </c>
      <c r="H7" s="338" t="e">
        <f>IF(ISBLANK(F7),"",F7/G7)</f>
        <v>#VALUE!</v>
      </c>
      <c r="I7" s="306"/>
      <c r="J7" s="10"/>
      <c r="K7" s="16" t="str">
        <f>IF(J7&gt;"","Veuillez fournir une justification","")</f>
        <v/>
      </c>
      <c r="L7" s="104"/>
    </row>
    <row r="8" spans="1:12" ht="41.4" customHeight="1" thickBot="1" x14ac:dyDescent="0.3">
      <c r="A8" s="459"/>
      <c r="B8" s="61"/>
      <c r="C8" s="456"/>
      <c r="D8" s="198" t="s">
        <v>12</v>
      </c>
      <c r="E8" s="355" t="s">
        <v>294</v>
      </c>
      <c r="F8" s="258" t="e">
        <f>IF(F5=0,0,F5-F7)</f>
        <v>#VALUE!</v>
      </c>
      <c r="G8" s="257" t="str">
        <f>IF(ISBLANK(F5)=TRUE,"",F5)</f>
        <v>AA_Output:FilterSetting_ID=9028;Field=Total</v>
      </c>
      <c r="H8" s="338" t="e">
        <f>IF(F8=0,"",F8/G8)</f>
        <v>#VALUE!</v>
      </c>
      <c r="I8" s="307"/>
      <c r="J8" s="107"/>
      <c r="K8" s="108" t="str">
        <f>IF(J8&gt;"","Veuillez fournir une justification","")</f>
        <v/>
      </c>
      <c r="L8" s="104"/>
    </row>
    <row r="9" spans="1:12" ht="40.200000000000003" thickBot="1" x14ac:dyDescent="0.3">
      <c r="A9" s="62" t="s">
        <v>22</v>
      </c>
      <c r="B9" s="63" t="s">
        <v>23</v>
      </c>
      <c r="C9" s="199" t="s">
        <v>353</v>
      </c>
      <c r="D9" s="59" t="s">
        <v>12</v>
      </c>
      <c r="E9" s="97" t="s">
        <v>295</v>
      </c>
      <c r="F9" s="259" t="s">
        <v>26</v>
      </c>
      <c r="G9" s="181" t="e">
        <f>IF(F5*F9=0,"",F5)</f>
        <v>#VALUE!</v>
      </c>
      <c r="H9" s="27" t="e">
        <f>IF(ISBLANK(F9),"",F9/G9)</f>
        <v>#VALUE!</v>
      </c>
      <c r="I9" s="308"/>
      <c r="J9" s="67"/>
      <c r="K9" s="88"/>
      <c r="L9" s="104"/>
    </row>
    <row r="10" spans="1:12" ht="13.5" customHeight="1" x14ac:dyDescent="0.25">
      <c r="A10" s="458">
        <v>2</v>
      </c>
      <c r="B10" s="455"/>
      <c r="C10" s="389" t="s">
        <v>352</v>
      </c>
      <c r="D10" s="417">
        <v>30</v>
      </c>
      <c r="E10" s="415" t="s">
        <v>28</v>
      </c>
      <c r="F10" s="253" t="str">
        <f>IF('Nombre interventions MEC'!C4="","",'Nombre interventions MEC'!E4)</f>
        <v/>
      </c>
      <c r="G10" s="254"/>
      <c r="H10" s="254"/>
      <c r="I10" s="253" t="str">
        <f>IF('Nombre interventions MEC'!C4="","",'Nombre interventions MEC'!C4)</f>
        <v/>
      </c>
      <c r="J10" s="10" t="str">
        <f>IF(_xlfn.NUMBERVALUE(F10)&gt;0,IF(_xlfn.NUMBERVALUE(F10)&lt;$D$10,"Valeur minimale non atteinte",""),"")</f>
        <v/>
      </c>
      <c r="K10" s="15" t="str">
        <f t="shared" ref="K10:K24" si="0">IF(J10&gt;"","Veuillez fournir une justification","")</f>
        <v/>
      </c>
      <c r="L10" s="104"/>
    </row>
    <row r="11" spans="1:12" ht="13.5" customHeight="1" x14ac:dyDescent="0.25">
      <c r="A11" s="458"/>
      <c r="B11" s="455"/>
      <c r="C11" s="389"/>
      <c r="D11" s="417"/>
      <c r="E11" s="415"/>
      <c r="F11" s="256" t="str">
        <f>IF('Nombre interventions MEC'!C5="","",'Nombre interventions MEC'!E5)</f>
        <v/>
      </c>
      <c r="G11" s="260"/>
      <c r="H11" s="260"/>
      <c r="I11" s="253" t="str">
        <f>IF('Nombre interventions MEC'!C5="","",'Nombre interventions MEC'!C5)</f>
        <v/>
      </c>
      <c r="J11" s="10" t="str">
        <f t="shared" ref="J11:J18" si="1">IF(_xlfn.NUMBERVALUE(F11)&gt;0,IF(_xlfn.NUMBERVALUE(F11)&lt;$D$10,"Valeur minimale non atteinte",""),"")</f>
        <v/>
      </c>
      <c r="K11" s="16" t="str">
        <f t="shared" si="0"/>
        <v/>
      </c>
      <c r="L11" s="104"/>
    </row>
    <row r="12" spans="1:12" ht="13.5" customHeight="1" x14ac:dyDescent="0.25">
      <c r="A12" s="458"/>
      <c r="B12" s="455"/>
      <c r="C12" s="389"/>
      <c r="D12" s="417"/>
      <c r="E12" s="415"/>
      <c r="F12" s="256" t="str">
        <f>IF('Nombre interventions MEC'!C6="","",'Nombre interventions MEC'!E6)</f>
        <v/>
      </c>
      <c r="G12" s="260"/>
      <c r="H12" s="260"/>
      <c r="I12" s="253" t="str">
        <f>IF('Nombre interventions MEC'!C6="","",'Nombre interventions MEC'!C6)</f>
        <v/>
      </c>
      <c r="J12" s="10" t="str">
        <f t="shared" si="1"/>
        <v/>
      </c>
      <c r="K12" s="16" t="str">
        <f t="shared" si="0"/>
        <v/>
      </c>
      <c r="L12" s="104"/>
    </row>
    <row r="13" spans="1:12" ht="13.5" customHeight="1" x14ac:dyDescent="0.25">
      <c r="A13" s="458"/>
      <c r="B13" s="455"/>
      <c r="C13" s="389"/>
      <c r="D13" s="417"/>
      <c r="E13" s="415"/>
      <c r="F13" s="256" t="str">
        <f>IF('Nombre interventions MEC'!C7="","",'Nombre interventions MEC'!E7)</f>
        <v/>
      </c>
      <c r="G13" s="260"/>
      <c r="H13" s="260"/>
      <c r="I13" s="253" t="str">
        <f>IF('Nombre interventions MEC'!C7="","",'Nombre interventions MEC'!C7)</f>
        <v/>
      </c>
      <c r="J13" s="10" t="str">
        <f t="shared" si="1"/>
        <v/>
      </c>
      <c r="K13" s="16" t="str">
        <f t="shared" si="0"/>
        <v/>
      </c>
      <c r="L13" s="104"/>
    </row>
    <row r="14" spans="1:12" ht="13.5" customHeight="1" x14ac:dyDescent="0.25">
      <c r="A14" s="458"/>
      <c r="B14" s="455"/>
      <c r="C14" s="389"/>
      <c r="D14" s="417"/>
      <c r="E14" s="415"/>
      <c r="F14" s="256" t="str">
        <f>IF('Nombre interventions MEC'!C8="","",'Nombre interventions MEC'!E8)</f>
        <v/>
      </c>
      <c r="G14" s="260"/>
      <c r="H14" s="260"/>
      <c r="I14" s="253" t="str">
        <f>IF('Nombre interventions MEC'!C8="","",'Nombre interventions MEC'!C8)</f>
        <v/>
      </c>
      <c r="J14" s="10" t="str">
        <f t="shared" si="1"/>
        <v/>
      </c>
      <c r="K14" s="16" t="str">
        <f t="shared" si="0"/>
        <v/>
      </c>
      <c r="L14" s="104"/>
    </row>
    <row r="15" spans="1:12" ht="13.5" customHeight="1" x14ac:dyDescent="0.25">
      <c r="A15" s="458"/>
      <c r="B15" s="455"/>
      <c r="C15" s="389"/>
      <c r="D15" s="417"/>
      <c r="E15" s="415"/>
      <c r="F15" s="256" t="str">
        <f>IF('Nombre interventions MEC'!C9="","",'Nombre interventions MEC'!E9)</f>
        <v/>
      </c>
      <c r="G15" s="260"/>
      <c r="H15" s="260"/>
      <c r="I15" s="253" t="str">
        <f>IF('Nombre interventions MEC'!C9="","",'Nombre interventions MEC'!C9)</f>
        <v/>
      </c>
      <c r="J15" s="10" t="str">
        <f t="shared" si="1"/>
        <v/>
      </c>
      <c r="K15" s="16" t="str">
        <f t="shared" si="0"/>
        <v/>
      </c>
      <c r="L15" s="104"/>
    </row>
    <row r="16" spans="1:12" ht="13.5" customHeight="1" x14ac:dyDescent="0.25">
      <c r="A16" s="458"/>
      <c r="B16" s="49"/>
      <c r="C16" s="389"/>
      <c r="D16" s="417"/>
      <c r="E16" s="415"/>
      <c r="F16" s="256" t="str">
        <f>IF('Nombre interventions MEC'!C10="","",'Nombre interventions MEC'!E10)</f>
        <v/>
      </c>
      <c r="G16" s="260"/>
      <c r="H16" s="260"/>
      <c r="I16" s="253" t="str">
        <f>IF('Nombre interventions MEC'!C10="","",'Nombre interventions MEC'!C10)</f>
        <v/>
      </c>
      <c r="J16" s="10" t="str">
        <f t="shared" si="1"/>
        <v/>
      </c>
      <c r="K16" s="16" t="str">
        <f t="shared" si="0"/>
        <v/>
      </c>
      <c r="L16" s="104"/>
    </row>
    <row r="17" spans="1:12" ht="13.5" customHeight="1" x14ac:dyDescent="0.25">
      <c r="A17" s="458"/>
      <c r="B17" s="49"/>
      <c r="C17" s="389"/>
      <c r="D17" s="417"/>
      <c r="E17" s="415"/>
      <c r="F17" s="256" t="str">
        <f>IF('Nombre interventions MEC'!C11="","",'Nombre interventions MEC'!E11)</f>
        <v/>
      </c>
      <c r="G17" s="260"/>
      <c r="H17" s="260"/>
      <c r="I17" s="253" t="str">
        <f>IF('Nombre interventions MEC'!C11="","",'Nombre interventions MEC'!C11)</f>
        <v/>
      </c>
      <c r="J17" s="10" t="str">
        <f t="shared" si="1"/>
        <v/>
      </c>
      <c r="K17" s="16" t="str">
        <f t="shared" si="0"/>
        <v/>
      </c>
      <c r="L17" s="104"/>
    </row>
    <row r="18" spans="1:12" ht="13.5" customHeight="1" x14ac:dyDescent="0.25">
      <c r="A18" s="458"/>
      <c r="B18" s="49"/>
      <c r="C18" s="389"/>
      <c r="D18" s="418"/>
      <c r="E18" s="416"/>
      <c r="F18" s="256" t="str">
        <f>IF('Nombre interventions MEC'!C12="","",'Nombre interventions MEC'!E12)</f>
        <v/>
      </c>
      <c r="G18" s="260"/>
      <c r="H18" s="260"/>
      <c r="I18" s="253" t="str">
        <f>IF('Nombre interventions MEC'!C12="","",'Nombre interventions MEC'!C12)</f>
        <v/>
      </c>
      <c r="J18" s="10" t="str">
        <f t="shared" si="1"/>
        <v/>
      </c>
      <c r="K18" s="16" t="str">
        <f t="shared" si="0"/>
        <v/>
      </c>
      <c r="L18" s="104"/>
    </row>
    <row r="19" spans="1:12" ht="42" customHeight="1" thickBot="1" x14ac:dyDescent="0.3">
      <c r="A19" s="459"/>
      <c r="B19" s="102"/>
      <c r="C19" s="390"/>
      <c r="D19" s="200" t="s">
        <v>12</v>
      </c>
      <c r="E19" s="190" t="s">
        <v>296</v>
      </c>
      <c r="F19" s="109" t="e">
        <f>VLOOKUP("Total",'Nombre interventions MEC'!D:F,2,0)</f>
        <v>#N/A</v>
      </c>
      <c r="G19" s="261"/>
      <c r="H19" s="267"/>
      <c r="I19" s="309"/>
      <c r="J19" s="107" t="e">
        <f>IF(_xlfn.NUMBERVALUE(F19)&gt;0,IF(_xlfn.NUMBERVALUE(F19)=F9,"","Nombre d'opérations par MEC "&amp;IF(_xlfn.NUMBERVALUE(F19)&lt;F9,"&lt;","&gt;")&amp;" Nombre d'opérations pour l'ensemble"),"")</f>
        <v>#N/A</v>
      </c>
      <c r="K19" s="108" t="e">
        <f>IF(J19&gt;"","Veuillez fournir une justification (l'écart peut s'expliquer par une méthode de comptage différente (1b = première consultation, 2 = date de l'opération))","")</f>
        <v>#N/A</v>
      </c>
      <c r="L19" s="104"/>
    </row>
    <row r="20" spans="1:12" ht="13.5" customHeight="1" x14ac:dyDescent="0.25">
      <c r="A20" s="450">
        <v>3</v>
      </c>
      <c r="B20" s="444" t="s">
        <v>29</v>
      </c>
      <c r="C20" s="444" t="s">
        <v>346</v>
      </c>
      <c r="D20" s="83">
        <v>30</v>
      </c>
      <c r="E20" s="372" t="s">
        <v>347</v>
      </c>
      <c r="F20" s="262"/>
      <c r="G20" s="263"/>
      <c r="H20" s="339"/>
      <c r="I20" s="310"/>
      <c r="J20" s="10" t="str">
        <f>IF(F20&gt;0,IF(F20&lt;D20,"Valeur minimale non atteinte",""),"")</f>
        <v/>
      </c>
      <c r="K20" s="15" t="str">
        <f t="shared" si="0"/>
        <v/>
      </c>
      <c r="L20" s="104"/>
    </row>
    <row r="21" spans="1:12" ht="13.5" customHeight="1" x14ac:dyDescent="0.25">
      <c r="A21" s="451"/>
      <c r="B21" s="426"/>
      <c r="C21" s="426"/>
      <c r="D21" s="422">
        <v>30</v>
      </c>
      <c r="E21" s="443" t="s">
        <v>348</v>
      </c>
      <c r="F21" s="264"/>
      <c r="G21" s="103"/>
      <c r="H21" s="103"/>
      <c r="I21" s="64"/>
      <c r="J21" s="11" t="str">
        <f>IF(F21&gt;0,IF(F21&lt;D21,"Valeur minimale non atteinte",""),"")</f>
        <v/>
      </c>
      <c r="K21" s="16" t="str">
        <f t="shared" si="0"/>
        <v/>
      </c>
      <c r="L21" s="104"/>
    </row>
    <row r="22" spans="1:12" ht="13.5" customHeight="1" x14ac:dyDescent="0.25">
      <c r="A22" s="451"/>
      <c r="B22" s="426"/>
      <c r="C22" s="426"/>
      <c r="D22" s="423"/>
      <c r="E22" s="393"/>
      <c r="F22" s="264"/>
      <c r="G22" s="103"/>
      <c r="H22" s="103"/>
      <c r="I22" s="64"/>
      <c r="J22" s="11" t="str">
        <f>IF(F22&gt;0,IF(F22&lt;D21,"Valeur minimale non atteinte",""),"")</f>
        <v/>
      </c>
      <c r="K22" s="16" t="str">
        <f t="shared" si="0"/>
        <v/>
      </c>
      <c r="L22" s="104"/>
    </row>
    <row r="23" spans="1:12" ht="13.5" customHeight="1" x14ac:dyDescent="0.25">
      <c r="A23" s="451"/>
      <c r="B23" s="426"/>
      <c r="C23" s="426"/>
      <c r="D23" s="423"/>
      <c r="E23" s="393"/>
      <c r="F23" s="264"/>
      <c r="G23" s="103"/>
      <c r="H23" s="103"/>
      <c r="I23" s="64"/>
      <c r="J23" s="11" t="str">
        <f>IF(F23&gt;0,IF(F23&lt;D21,"Valeur minimale non atteinte",""),"")</f>
        <v/>
      </c>
      <c r="K23" s="16" t="str">
        <f t="shared" si="0"/>
        <v/>
      </c>
      <c r="L23" s="104"/>
    </row>
    <row r="24" spans="1:12" ht="13.5" customHeight="1" x14ac:dyDescent="0.25">
      <c r="A24" s="451"/>
      <c r="B24" s="426"/>
      <c r="C24" s="426"/>
      <c r="D24" s="424"/>
      <c r="E24" s="457"/>
      <c r="F24" s="264"/>
      <c r="G24" s="103"/>
      <c r="H24" s="103"/>
      <c r="I24" s="64"/>
      <c r="J24" s="11" t="str">
        <f>IF(F24&gt;0,IF(F24&lt;D21,"Valeur minimale non atteinte",""),"")</f>
        <v/>
      </c>
      <c r="K24" s="16" t="str">
        <f t="shared" si="0"/>
        <v/>
      </c>
      <c r="L24" s="104"/>
    </row>
    <row r="25" spans="1:12" s="105" customFormat="1" ht="13.5" customHeight="1" x14ac:dyDescent="0.25">
      <c r="A25" s="451"/>
      <c r="B25" s="426"/>
      <c r="C25" s="426"/>
      <c r="D25" s="460">
        <v>30</v>
      </c>
      <c r="E25" s="463" t="s">
        <v>349</v>
      </c>
      <c r="F25" s="265"/>
      <c r="G25" s="103"/>
      <c r="H25" s="103"/>
      <c r="I25" s="311"/>
      <c r="J25" s="11" t="str">
        <f>IF(F25&gt;0,IF(F25&lt;D25,"Valeur minimale non atteinte",""),"")</f>
        <v/>
      </c>
      <c r="K25" s="16" t="str">
        <f t="shared" ref="K25:K28" si="2">IF(J25&gt;"","Justifier s.v.p.","")</f>
        <v/>
      </c>
      <c r="L25" s="104"/>
    </row>
    <row r="26" spans="1:12" s="105" customFormat="1" ht="13.5" customHeight="1" x14ac:dyDescent="0.25">
      <c r="A26" s="451"/>
      <c r="B26" s="426"/>
      <c r="C26" s="426"/>
      <c r="D26" s="461"/>
      <c r="E26" s="464"/>
      <c r="F26" s="265"/>
      <c r="G26" s="103"/>
      <c r="H26" s="103"/>
      <c r="I26" s="311"/>
      <c r="J26" s="11" t="str">
        <f>IF(F26&gt;0,IF(F26&lt;D25,"Valeur minimale non atteinte",""),"")</f>
        <v/>
      </c>
      <c r="K26" s="16" t="str">
        <f>IF(J26&gt;"","Justifier s.v.p.","")</f>
        <v/>
      </c>
      <c r="L26" s="104"/>
    </row>
    <row r="27" spans="1:12" s="105" customFormat="1" ht="13.5" customHeight="1" x14ac:dyDescent="0.25">
      <c r="A27" s="451"/>
      <c r="B27" s="426"/>
      <c r="C27" s="426"/>
      <c r="D27" s="461"/>
      <c r="E27" s="464"/>
      <c r="F27" s="265"/>
      <c r="G27" s="103"/>
      <c r="H27" s="103"/>
      <c r="I27" s="311"/>
      <c r="J27" s="11" t="str">
        <f>IF(F27&gt;0,IF(F27&lt;D25,"Valeur minimale non atteinte",""),"")</f>
        <v/>
      </c>
      <c r="K27" s="16" t="str">
        <f>IF(J27&gt;"","Justifier s.v.p.","")</f>
        <v/>
      </c>
      <c r="L27" s="104"/>
    </row>
    <row r="28" spans="1:12" s="105" customFormat="1" ht="13.5" customHeight="1" x14ac:dyDescent="0.25">
      <c r="A28" s="451"/>
      <c r="B28" s="426"/>
      <c r="C28" s="426"/>
      <c r="D28" s="462"/>
      <c r="E28" s="465"/>
      <c r="F28" s="265"/>
      <c r="G28" s="103"/>
      <c r="H28" s="103"/>
      <c r="I28" s="311"/>
      <c r="J28" s="26" t="str">
        <f>IF(F28&gt;0,IF(F28&lt;D25,"Valeur minimale non atteinte",""),"")</f>
        <v/>
      </c>
      <c r="K28" s="39" t="str">
        <f t="shared" si="2"/>
        <v/>
      </c>
      <c r="L28" s="104"/>
    </row>
    <row r="29" spans="1:12" ht="27.75" customHeight="1" x14ac:dyDescent="0.25">
      <c r="A29" s="451"/>
      <c r="B29" s="426"/>
      <c r="C29" s="426"/>
      <c r="D29" s="330">
        <v>10</v>
      </c>
      <c r="E29" s="363" t="s">
        <v>350</v>
      </c>
      <c r="F29" s="262"/>
      <c r="G29" s="254"/>
      <c r="H29" s="254"/>
      <c r="I29" s="312"/>
      <c r="J29" s="11" t="str">
        <f>IF(F29&gt;0,IF(F29&lt;D29,"Valeur minimale non atteinte",""),"")</f>
        <v/>
      </c>
      <c r="K29" s="16" t="str">
        <f>IF(J29&gt;"","Justifier s.v.p.","")</f>
        <v/>
      </c>
      <c r="L29" s="104"/>
    </row>
    <row r="30" spans="1:12" ht="13.2" customHeight="1" x14ac:dyDescent="0.25">
      <c r="A30" s="451"/>
      <c r="B30" s="426"/>
      <c r="C30" s="426"/>
      <c r="D30" s="422">
        <v>10</v>
      </c>
      <c r="E30" s="443" t="s">
        <v>351</v>
      </c>
      <c r="F30" s="264"/>
      <c r="G30" s="261"/>
      <c r="H30" s="261"/>
      <c r="I30" s="64"/>
      <c r="J30" s="11" t="str">
        <f>IF(F30&gt;0,IF(F30&lt;D30,"Valeur minimale non atteinte",""),"")</f>
        <v/>
      </c>
      <c r="K30" s="16" t="str">
        <f>IF(J30&gt;"","Justifier s.v.p.","")</f>
        <v/>
      </c>
      <c r="L30" s="104"/>
    </row>
    <row r="31" spans="1:12" x14ac:dyDescent="0.25">
      <c r="A31" s="451"/>
      <c r="B31" s="426"/>
      <c r="C31" s="426"/>
      <c r="D31" s="423"/>
      <c r="E31" s="393"/>
      <c r="F31" s="264"/>
      <c r="G31" s="261"/>
      <c r="H31" s="261"/>
      <c r="I31" s="64"/>
      <c r="J31" s="11" t="str">
        <f>IF(F31&gt;0,IF(F31&lt;D30,"Valeur minimale non atteinte",""),"")</f>
        <v/>
      </c>
      <c r="K31" s="16" t="str">
        <f>IF(J31&gt;"","Justifier s.v.p.","")</f>
        <v/>
      </c>
      <c r="L31" s="104"/>
    </row>
    <row r="32" spans="1:12" x14ac:dyDescent="0.25">
      <c r="A32" s="451"/>
      <c r="B32" s="426"/>
      <c r="C32" s="426"/>
      <c r="D32" s="423"/>
      <c r="E32" s="393"/>
      <c r="F32" s="264"/>
      <c r="G32" s="261"/>
      <c r="H32" s="261"/>
      <c r="I32" s="64"/>
      <c r="J32" s="11" t="str">
        <f>IF(F32&gt;0,IF(F32&lt;D30,"Valeur minimale non atteinte",""),"")</f>
        <v/>
      </c>
      <c r="K32" s="16" t="str">
        <f>IF(J32&gt;"","Justifier s.v.p.","")</f>
        <v/>
      </c>
      <c r="L32" s="104"/>
    </row>
    <row r="33" spans="1:12" ht="13.8" thickBot="1" x14ac:dyDescent="0.3">
      <c r="A33" s="451"/>
      <c r="B33" s="426"/>
      <c r="C33" s="426"/>
      <c r="D33" s="424"/>
      <c r="E33" s="457"/>
      <c r="F33" s="266"/>
      <c r="G33" s="267"/>
      <c r="H33" s="267"/>
      <c r="I33" s="106"/>
      <c r="J33" s="107" t="str">
        <f>IF(F33&gt;0,IF(F33&lt;D30,"Valeur minimale non atteinte",""),"")</f>
        <v/>
      </c>
      <c r="K33" s="108" t="str">
        <f>IF(J33&gt;"","Justifier s.v.p.","")</f>
        <v/>
      </c>
      <c r="L33" s="104"/>
    </row>
    <row r="34" spans="1:12" x14ac:dyDescent="0.25">
      <c r="A34" s="474">
        <v>4</v>
      </c>
      <c r="B34" s="433" t="s">
        <v>30</v>
      </c>
      <c r="C34" s="433" t="s">
        <v>31</v>
      </c>
      <c r="D34" s="203" t="s">
        <v>12</v>
      </c>
      <c r="E34" s="192" t="s">
        <v>345</v>
      </c>
      <c r="F34" s="262"/>
      <c r="G34" s="268"/>
      <c r="H34" s="339"/>
      <c r="I34" s="310"/>
      <c r="J34" s="10"/>
      <c r="K34" s="15"/>
      <c r="L34" s="104"/>
    </row>
    <row r="35" spans="1:12" ht="13.5" customHeight="1" x14ac:dyDescent="0.25">
      <c r="A35" s="475"/>
      <c r="B35" s="389"/>
      <c r="C35" s="389"/>
      <c r="D35" s="442">
        <v>250</v>
      </c>
      <c r="E35" s="439" t="s">
        <v>32</v>
      </c>
      <c r="F35" s="262"/>
      <c r="G35" s="269"/>
      <c r="H35" s="340"/>
      <c r="I35" s="64"/>
      <c r="J35" s="11" t="str">
        <f>IF(F35&gt;0,IF(F35&lt;D35,"Valeur minimale non atteinte",""),"")</f>
        <v/>
      </c>
      <c r="K35" s="16" t="str">
        <f t="shared" ref="K35:K44" si="3">IF(J35&gt;"","Veuillez fournir une justification","")</f>
        <v/>
      </c>
      <c r="L35" s="104"/>
    </row>
    <row r="36" spans="1:12" ht="13.5" customHeight="1" x14ac:dyDescent="0.25">
      <c r="A36" s="475"/>
      <c r="B36" s="389"/>
      <c r="C36" s="389"/>
      <c r="D36" s="417"/>
      <c r="E36" s="440"/>
      <c r="F36" s="262"/>
      <c r="G36" s="269"/>
      <c r="H36" s="340"/>
      <c r="I36" s="64"/>
      <c r="J36" s="11" t="str">
        <f>IF(F36&gt;0,IF(F36&lt;D35,"Valeur minimale non atteinte",""),"")</f>
        <v/>
      </c>
      <c r="K36" s="16" t="str">
        <f t="shared" si="3"/>
        <v/>
      </c>
      <c r="L36" s="104"/>
    </row>
    <row r="37" spans="1:12" ht="13.5" customHeight="1" x14ac:dyDescent="0.25">
      <c r="A37" s="475"/>
      <c r="B37" s="389"/>
      <c r="C37" s="389"/>
      <c r="D37" s="417"/>
      <c r="E37" s="440"/>
      <c r="F37" s="262"/>
      <c r="G37" s="269"/>
      <c r="H37" s="340"/>
      <c r="I37" s="64"/>
      <c r="J37" s="11" t="str">
        <f>IF(F37&gt;0,IF(F37&lt;D35,"Valeur minimale non atteinte",""),"")</f>
        <v/>
      </c>
      <c r="K37" s="16" t="str">
        <f t="shared" si="3"/>
        <v/>
      </c>
      <c r="L37" s="104"/>
    </row>
    <row r="38" spans="1:12" ht="13.5" customHeight="1" x14ac:dyDescent="0.25">
      <c r="A38" s="475"/>
      <c r="B38" s="389"/>
      <c r="C38" s="389"/>
      <c r="D38" s="417"/>
      <c r="E38" s="440"/>
      <c r="F38" s="262"/>
      <c r="G38" s="269"/>
      <c r="H38" s="340"/>
      <c r="I38" s="64"/>
      <c r="J38" s="11" t="str">
        <f>IF(F38&gt;0,IF(F38&lt;D35,"Valeur minimale non atteinte",""),"")</f>
        <v/>
      </c>
      <c r="K38" s="16" t="str">
        <f t="shared" si="3"/>
        <v/>
      </c>
      <c r="L38" s="104"/>
    </row>
    <row r="39" spans="1:12" ht="13.5" customHeight="1" x14ac:dyDescent="0.25">
      <c r="A39" s="475"/>
      <c r="B39" s="389"/>
      <c r="C39" s="389"/>
      <c r="D39" s="417"/>
      <c r="E39" s="440"/>
      <c r="F39" s="262"/>
      <c r="G39" s="269"/>
      <c r="H39" s="340"/>
      <c r="I39" s="64"/>
      <c r="J39" s="11" t="str">
        <f>IF(F39&gt;0,IF(F39&lt;D35,"Valeur minimale non atteinte",""),"")</f>
        <v/>
      </c>
      <c r="K39" s="16" t="str">
        <f t="shared" si="3"/>
        <v/>
      </c>
      <c r="L39" s="104"/>
    </row>
    <row r="40" spans="1:12" ht="13.5" customHeight="1" x14ac:dyDescent="0.25">
      <c r="A40" s="475"/>
      <c r="B40" s="389"/>
      <c r="C40" s="389"/>
      <c r="D40" s="417"/>
      <c r="E40" s="440"/>
      <c r="F40" s="262"/>
      <c r="G40" s="269"/>
      <c r="H40" s="340"/>
      <c r="I40" s="64"/>
      <c r="J40" s="11" t="str">
        <f>IF(F40&gt;0,IF(F40&lt;D35,"Valeur minimale non atteinte",""),"")</f>
        <v/>
      </c>
      <c r="K40" s="16" t="str">
        <f t="shared" si="3"/>
        <v/>
      </c>
      <c r="L40" s="104"/>
    </row>
    <row r="41" spans="1:12" ht="13.5" customHeight="1" x14ac:dyDescent="0.25">
      <c r="A41" s="475"/>
      <c r="B41" s="389"/>
      <c r="C41" s="389"/>
      <c r="D41" s="417"/>
      <c r="E41" s="440"/>
      <c r="F41" s="262"/>
      <c r="G41" s="269"/>
      <c r="H41" s="340"/>
      <c r="I41" s="64"/>
      <c r="J41" s="11" t="str">
        <f>IF(F41&gt;0,IF(F41&lt;D35,"Valeur minimale non atteinte",""),"")</f>
        <v/>
      </c>
      <c r="K41" s="16" t="str">
        <f t="shared" si="3"/>
        <v/>
      </c>
      <c r="L41" s="104"/>
    </row>
    <row r="42" spans="1:12" ht="13.5" customHeight="1" x14ac:dyDescent="0.25">
      <c r="A42" s="475"/>
      <c r="B42" s="389"/>
      <c r="C42" s="389"/>
      <c r="D42" s="417"/>
      <c r="E42" s="440"/>
      <c r="F42" s="262"/>
      <c r="G42" s="260"/>
      <c r="H42" s="260"/>
      <c r="I42" s="64"/>
      <c r="J42" s="11" t="str">
        <f>IF(F42&gt;0,IF(F42&lt;D35,"Valeur minimale non atteinte",""),"")</f>
        <v/>
      </c>
      <c r="K42" s="16" t="str">
        <f t="shared" si="3"/>
        <v/>
      </c>
      <c r="L42" s="104"/>
    </row>
    <row r="43" spans="1:12" ht="13.5" customHeight="1" x14ac:dyDescent="0.25">
      <c r="A43" s="475"/>
      <c r="B43" s="389"/>
      <c r="C43" s="389"/>
      <c r="D43" s="418"/>
      <c r="E43" s="441"/>
      <c r="F43" s="262"/>
      <c r="G43" s="270"/>
      <c r="H43" s="270"/>
      <c r="I43" s="64"/>
      <c r="J43" s="11" t="str">
        <f>IF(F43&gt;0,IF(F43&lt;D35,"Valeur minimale non atteinte",""),"")</f>
        <v/>
      </c>
      <c r="K43" s="16" t="str">
        <f t="shared" si="3"/>
        <v/>
      </c>
      <c r="L43" s="104"/>
    </row>
    <row r="44" spans="1:12" ht="27" thickBot="1" x14ac:dyDescent="0.3">
      <c r="A44" s="475"/>
      <c r="B44" s="389"/>
      <c r="C44" s="389"/>
      <c r="D44" s="204" t="s">
        <v>12</v>
      </c>
      <c r="E44" s="193" t="s">
        <v>33</v>
      </c>
      <c r="F44" s="109">
        <f>SUM(F35:F43)</f>
        <v>0</v>
      </c>
      <c r="G44" s="267"/>
      <c r="H44" s="267"/>
      <c r="I44" s="309"/>
      <c r="J44" s="107" t="str">
        <f>IF(F44&gt;0,IF(F44=F34,"","Nombre de lectures par MEC "&amp;IF(F34&lt;F44,"&gt;","&lt;")&amp;" Nombre de lectures pour l'ensemble"),"")</f>
        <v/>
      </c>
      <c r="K44" s="108" t="str">
        <f t="shared" si="3"/>
        <v/>
      </c>
      <c r="L44" s="104"/>
    </row>
    <row r="45" spans="1:12" ht="13.5" customHeight="1" x14ac:dyDescent="0.25">
      <c r="A45" s="450">
        <v>5</v>
      </c>
      <c r="B45" s="444" t="s">
        <v>34</v>
      </c>
      <c r="C45" s="444" t="s">
        <v>35</v>
      </c>
      <c r="D45" s="205" t="s">
        <v>12</v>
      </c>
      <c r="E45" s="372" t="s">
        <v>36</v>
      </c>
      <c r="F45" s="262"/>
      <c r="G45" s="263"/>
      <c r="H45" s="263"/>
      <c r="I45" s="313"/>
      <c r="J45" s="10"/>
      <c r="K45" s="15"/>
      <c r="L45" s="104"/>
    </row>
    <row r="46" spans="1:12" ht="13.5" customHeight="1" x14ac:dyDescent="0.25">
      <c r="A46" s="451"/>
      <c r="B46" s="426"/>
      <c r="C46" s="426"/>
      <c r="D46" s="422">
        <v>125</v>
      </c>
      <c r="E46" s="425" t="s">
        <v>344</v>
      </c>
      <c r="F46" s="262"/>
      <c r="G46" s="260"/>
      <c r="H46" s="260"/>
      <c r="I46" s="64"/>
      <c r="J46" s="11" t="str">
        <f>IF(F46&gt;0,IF(F46&lt;D46,"Valeur minimale non atteinte",""),"")</f>
        <v/>
      </c>
      <c r="K46" s="16" t="str">
        <f t="shared" ref="K46:K73" si="4">IF(J46&gt;"","Veuillez fournir une justification","")</f>
        <v/>
      </c>
      <c r="L46" s="104"/>
    </row>
    <row r="47" spans="1:12" ht="13.5" customHeight="1" x14ac:dyDescent="0.25">
      <c r="A47" s="451"/>
      <c r="B47" s="426"/>
      <c r="C47" s="426"/>
      <c r="D47" s="423"/>
      <c r="E47" s="426"/>
      <c r="F47" s="262"/>
      <c r="G47" s="260"/>
      <c r="H47" s="260"/>
      <c r="I47" s="64"/>
      <c r="J47" s="11" t="str">
        <f>IF(F47&gt;0,IF(F47&lt;D46,"Valeur minimale non atteinte",""),"")</f>
        <v/>
      </c>
      <c r="K47" s="16" t="str">
        <f t="shared" si="4"/>
        <v/>
      </c>
      <c r="L47" s="104"/>
    </row>
    <row r="48" spans="1:12" ht="13.5" customHeight="1" x14ac:dyDescent="0.25">
      <c r="A48" s="451"/>
      <c r="B48" s="426"/>
      <c r="C48" s="426"/>
      <c r="D48" s="423"/>
      <c r="E48" s="426"/>
      <c r="F48" s="262"/>
      <c r="G48" s="260"/>
      <c r="H48" s="260"/>
      <c r="I48" s="64"/>
      <c r="J48" s="11" t="str">
        <f>IF(F48&gt;0,IF(F48&lt;D46,"Valeur minimale non atteinte",""),"")</f>
        <v/>
      </c>
      <c r="K48" s="16" t="str">
        <f t="shared" si="4"/>
        <v/>
      </c>
      <c r="L48" s="104"/>
    </row>
    <row r="49" spans="1:12" ht="13.5" customHeight="1" x14ac:dyDescent="0.25">
      <c r="A49" s="451"/>
      <c r="B49" s="426"/>
      <c r="C49" s="426"/>
      <c r="D49" s="423"/>
      <c r="E49" s="426"/>
      <c r="F49" s="262"/>
      <c r="G49" s="260"/>
      <c r="H49" s="260"/>
      <c r="I49" s="64"/>
      <c r="J49" s="11" t="str">
        <f>IF(F49&gt;0,IF(F49&lt;D46,"Valeur minimale non atteinte",""),"")</f>
        <v/>
      </c>
      <c r="K49" s="16" t="str">
        <f t="shared" si="4"/>
        <v/>
      </c>
      <c r="L49" s="104"/>
    </row>
    <row r="50" spans="1:12" ht="13.5" customHeight="1" x14ac:dyDescent="0.25">
      <c r="A50" s="451"/>
      <c r="B50" s="426"/>
      <c r="C50" s="426"/>
      <c r="D50" s="423"/>
      <c r="E50" s="426"/>
      <c r="F50" s="262"/>
      <c r="G50" s="260"/>
      <c r="H50" s="260"/>
      <c r="I50" s="64"/>
      <c r="J50" s="11" t="str">
        <f>IF(F50&gt;0,IF(F50&lt;D46,"Valeur minimale non atteinte",""),"")</f>
        <v/>
      </c>
      <c r="K50" s="16" t="str">
        <f t="shared" si="4"/>
        <v/>
      </c>
      <c r="L50" s="104"/>
    </row>
    <row r="51" spans="1:12" ht="13.5" customHeight="1" x14ac:dyDescent="0.25">
      <c r="A51" s="451"/>
      <c r="B51" s="426"/>
      <c r="C51" s="426"/>
      <c r="D51" s="423"/>
      <c r="E51" s="426"/>
      <c r="F51" s="262"/>
      <c r="G51" s="260"/>
      <c r="H51" s="260"/>
      <c r="I51" s="64"/>
      <c r="J51" s="11" t="str">
        <f>IF(F51&gt;0,IF(F51&lt;D46,"Valeur minimale non atteinte",""),"")</f>
        <v/>
      </c>
      <c r="K51" s="16" t="str">
        <f t="shared" si="4"/>
        <v/>
      </c>
      <c r="L51" s="104"/>
    </row>
    <row r="52" spans="1:12" ht="13.5" customHeight="1" x14ac:dyDescent="0.25">
      <c r="A52" s="451"/>
      <c r="B52" s="426"/>
      <c r="C52" s="426"/>
      <c r="D52" s="423"/>
      <c r="E52" s="426"/>
      <c r="F52" s="262"/>
      <c r="G52" s="260"/>
      <c r="H52" s="260"/>
      <c r="I52" s="64"/>
      <c r="J52" s="11" t="str">
        <f>IF(F52&gt;0,IF(F52&lt;D46,"Valeur minimale non atteinte",""),"")</f>
        <v/>
      </c>
      <c r="K52" s="16" t="str">
        <f t="shared" si="4"/>
        <v/>
      </c>
      <c r="L52" s="104"/>
    </row>
    <row r="53" spans="1:12" ht="13.5" customHeight="1" x14ac:dyDescent="0.25">
      <c r="A53" s="451"/>
      <c r="B53" s="426"/>
      <c r="C53" s="426"/>
      <c r="D53" s="423"/>
      <c r="E53" s="426"/>
      <c r="F53" s="262"/>
      <c r="G53" s="260"/>
      <c r="H53" s="260"/>
      <c r="I53" s="64"/>
      <c r="J53" s="11" t="str">
        <f>IF(F53&gt;0,IF(F53&lt;D46,"Valeur minimale non atteinte",""),"")</f>
        <v/>
      </c>
      <c r="K53" s="16" t="str">
        <f t="shared" si="4"/>
        <v/>
      </c>
      <c r="L53" s="104"/>
    </row>
    <row r="54" spans="1:12" ht="13.5" customHeight="1" x14ac:dyDescent="0.25">
      <c r="A54" s="451"/>
      <c r="B54" s="426"/>
      <c r="C54" s="426"/>
      <c r="D54" s="424"/>
      <c r="E54" s="427"/>
      <c r="F54" s="262"/>
      <c r="G54" s="260"/>
      <c r="H54" s="260"/>
      <c r="I54" s="64"/>
      <c r="J54" s="11" t="str">
        <f>IF(F54&gt;0,IF(F54&lt;D46,"Valeur minimale non atteinte",""),"")</f>
        <v/>
      </c>
      <c r="K54" s="16" t="str">
        <f t="shared" si="4"/>
        <v/>
      </c>
      <c r="L54" s="104"/>
    </row>
    <row r="55" spans="1:12" ht="13.5" customHeight="1" thickBot="1" x14ac:dyDescent="0.3">
      <c r="A55" s="451"/>
      <c r="B55" s="426"/>
      <c r="C55" s="426"/>
      <c r="D55" s="206" t="s">
        <v>12</v>
      </c>
      <c r="E55" s="376" t="s">
        <v>33</v>
      </c>
      <c r="F55" s="109">
        <f>SUM(F46:F54)</f>
        <v>0</v>
      </c>
      <c r="G55" s="271"/>
      <c r="H55" s="271"/>
      <c r="I55" s="314"/>
      <c r="J55" s="107" t="str">
        <f>IF(F55&gt;0,IF(F55=F45,"","Nombre de lectures par MEC "&amp;IF(F45&lt;F55,"&gt;","&lt;")&amp;" Nombre de lectures pour l'ensemble"),"")</f>
        <v/>
      </c>
      <c r="K55" s="108" t="str">
        <f t="shared" si="4"/>
        <v/>
      </c>
      <c r="L55" s="104"/>
    </row>
    <row r="56" spans="1:12" ht="26.4" x14ac:dyDescent="0.25">
      <c r="A56" s="476">
        <v>6</v>
      </c>
      <c r="B56" s="433" t="s">
        <v>37</v>
      </c>
      <c r="C56" s="433" t="s">
        <v>333</v>
      </c>
      <c r="D56" s="208">
        <v>30</v>
      </c>
      <c r="E56" s="352" t="s">
        <v>334</v>
      </c>
      <c r="F56" s="262"/>
      <c r="G56" s="263"/>
      <c r="H56" s="263"/>
      <c r="I56" s="310"/>
      <c r="J56" s="10" t="str">
        <f>IF(F56&gt;0,IF(F56&lt;D56,"Valeur minimale non atteinte",""),"")</f>
        <v/>
      </c>
      <c r="K56" s="15" t="str">
        <f t="shared" si="4"/>
        <v/>
      </c>
      <c r="L56" s="104"/>
    </row>
    <row r="57" spans="1:12" ht="26.4" x14ac:dyDescent="0.25">
      <c r="A57" s="477"/>
      <c r="B57" s="389"/>
      <c r="C57" s="389"/>
      <c r="D57" s="430">
        <v>30</v>
      </c>
      <c r="E57" s="379" t="s">
        <v>335</v>
      </c>
      <c r="F57" s="272"/>
      <c r="G57" s="260"/>
      <c r="H57" s="260"/>
      <c r="I57" s="64"/>
      <c r="J57" s="11" t="str">
        <f>IF(F57&gt;0,IF(F57&lt;D57,"Valeur minimale non atteinte",""),"")</f>
        <v/>
      </c>
      <c r="K57" s="16" t="str">
        <f t="shared" si="4"/>
        <v/>
      </c>
      <c r="L57" s="104"/>
    </row>
    <row r="58" spans="1:12" ht="26.4" x14ac:dyDescent="0.25">
      <c r="A58" s="477"/>
      <c r="B58" s="389"/>
      <c r="C58" s="389"/>
      <c r="D58" s="431"/>
      <c r="E58" s="379" t="s">
        <v>336</v>
      </c>
      <c r="F58" s="272"/>
      <c r="G58" s="260"/>
      <c r="H58" s="260"/>
      <c r="I58" s="64"/>
      <c r="J58" s="11" t="str">
        <f>IF(F58&gt;0,IF(F58&lt;D57,"Valeur minimale non atteinte",""),"")</f>
        <v/>
      </c>
      <c r="K58" s="16" t="str">
        <f t="shared" si="4"/>
        <v/>
      </c>
      <c r="L58" s="104"/>
    </row>
    <row r="59" spans="1:12" ht="26.4" x14ac:dyDescent="0.25">
      <c r="A59" s="477"/>
      <c r="B59" s="389"/>
      <c r="C59" s="389"/>
      <c r="D59" s="431"/>
      <c r="E59" s="379" t="s">
        <v>337</v>
      </c>
      <c r="F59" s="272"/>
      <c r="G59" s="260"/>
      <c r="H59" s="260"/>
      <c r="I59" s="64"/>
      <c r="J59" s="11" t="str">
        <f>IF(F59&gt;0,IF(F59&lt;D57,"Valeur minimale non atteinte",""),"")</f>
        <v/>
      </c>
      <c r="K59" s="16" t="str">
        <f t="shared" si="4"/>
        <v/>
      </c>
      <c r="L59" s="104"/>
    </row>
    <row r="60" spans="1:12" ht="26.4" x14ac:dyDescent="0.25">
      <c r="A60" s="477"/>
      <c r="B60" s="389"/>
      <c r="C60" s="389"/>
      <c r="D60" s="431"/>
      <c r="E60" s="379" t="s">
        <v>338</v>
      </c>
      <c r="F60" s="272"/>
      <c r="G60" s="260"/>
      <c r="H60" s="260"/>
      <c r="I60" s="64"/>
      <c r="J60" s="11" t="str">
        <f>IF(F60&gt;0,IF(F60&lt;D57,"Valeur minimale non atteinte",""),"")</f>
        <v/>
      </c>
      <c r="K60" s="16" t="str">
        <f t="shared" si="4"/>
        <v/>
      </c>
      <c r="L60" s="104"/>
    </row>
    <row r="61" spans="1:12" ht="26.4" x14ac:dyDescent="0.25">
      <c r="A61" s="477"/>
      <c r="B61" s="186"/>
      <c r="C61" s="389"/>
      <c r="D61" s="431"/>
      <c r="E61" s="379" t="s">
        <v>339</v>
      </c>
      <c r="F61" s="272"/>
      <c r="G61" s="260"/>
      <c r="H61" s="260"/>
      <c r="I61" s="64"/>
      <c r="J61" s="11" t="str">
        <f>IF(F61&gt;0,IF(F61&lt;D57,"Valeur minimale non atteinte",""),"")</f>
        <v/>
      </c>
      <c r="K61" s="16" t="str">
        <f t="shared" si="4"/>
        <v/>
      </c>
      <c r="L61" s="104"/>
    </row>
    <row r="62" spans="1:12" ht="26.4" x14ac:dyDescent="0.25">
      <c r="A62" s="477"/>
      <c r="B62" s="186"/>
      <c r="C62" s="389"/>
      <c r="D62" s="431"/>
      <c r="E62" s="379" t="s">
        <v>340</v>
      </c>
      <c r="F62" s="272"/>
      <c r="G62" s="260"/>
      <c r="H62" s="260"/>
      <c r="I62" s="64"/>
      <c r="J62" s="11" t="str">
        <f>IF(F62&gt;0,IF(F62&lt;D57,"Valeur minimale non atteinte",""),"")</f>
        <v/>
      </c>
      <c r="K62" s="16" t="str">
        <f t="shared" si="4"/>
        <v/>
      </c>
      <c r="L62" s="104"/>
    </row>
    <row r="63" spans="1:12" ht="26.4" x14ac:dyDescent="0.25">
      <c r="A63" s="477"/>
      <c r="B63" s="186"/>
      <c r="C63" s="389"/>
      <c r="D63" s="431"/>
      <c r="E63" s="379" t="s">
        <v>341</v>
      </c>
      <c r="F63" s="272"/>
      <c r="G63" s="260"/>
      <c r="H63" s="260"/>
      <c r="I63" s="64"/>
      <c r="J63" s="11" t="str">
        <f>IF(F63&gt;0,IF(F63&lt;D57,"Valeur minimale non atteinte",""),"")</f>
        <v/>
      </c>
      <c r="K63" s="16" t="str">
        <f t="shared" si="4"/>
        <v/>
      </c>
      <c r="L63" s="104"/>
    </row>
    <row r="64" spans="1:12" ht="26.4" x14ac:dyDescent="0.25">
      <c r="A64" s="477"/>
      <c r="B64" s="186"/>
      <c r="C64" s="389"/>
      <c r="D64" s="432"/>
      <c r="E64" s="379" t="s">
        <v>342</v>
      </c>
      <c r="F64" s="272"/>
      <c r="G64" s="260"/>
      <c r="H64" s="260"/>
      <c r="I64" s="64"/>
      <c r="J64" s="11" t="str">
        <f>IF(F64&gt;0,IF(F64&lt;D57,"Valeur minimale non atteinte",""),"")</f>
        <v/>
      </c>
      <c r="K64" s="16" t="str">
        <f t="shared" si="4"/>
        <v/>
      </c>
      <c r="L64" s="104"/>
    </row>
    <row r="65" spans="1:12" ht="27.75" customHeight="1" thickBot="1" x14ac:dyDescent="0.3">
      <c r="A65" s="478"/>
      <c r="B65" s="186"/>
      <c r="C65" s="390"/>
      <c r="D65" s="209" t="s">
        <v>12</v>
      </c>
      <c r="E65" s="378" t="s">
        <v>343</v>
      </c>
      <c r="F65" s="109">
        <f>SUM(F57:F64)</f>
        <v>0</v>
      </c>
      <c r="G65" s="271"/>
      <c r="H65" s="271"/>
      <c r="I65" s="314"/>
      <c r="J65" s="12" t="str">
        <f>IF(F65&gt;0,IF(F65=F56,"","Nombre de lectures par MEC "&amp;IF(F56&lt;F65,"&gt;","&lt;")&amp;" Nombre de lectures pour l'ensemble"),"")</f>
        <v/>
      </c>
      <c r="K65" s="17" t="str">
        <f t="shared" si="4"/>
        <v/>
      </c>
      <c r="L65" s="104"/>
    </row>
    <row r="66" spans="1:12" ht="13.5" customHeight="1" x14ac:dyDescent="0.25">
      <c r="A66" s="468">
        <v>7</v>
      </c>
      <c r="B66" s="444" t="s">
        <v>38</v>
      </c>
      <c r="C66" s="426" t="s">
        <v>330</v>
      </c>
      <c r="D66" s="205">
        <v>1000</v>
      </c>
      <c r="E66" s="372" t="s">
        <v>39</v>
      </c>
      <c r="F66" s="273"/>
      <c r="G66" s="263"/>
      <c r="H66" s="263"/>
      <c r="I66" s="313"/>
      <c r="J66" s="11" t="str">
        <f>IF(F66&gt;0,IF(F66&lt;D66,"Valeur minimale non atteinte",""),"")</f>
        <v/>
      </c>
      <c r="K66" s="15" t="str">
        <f t="shared" si="4"/>
        <v/>
      </c>
      <c r="L66" s="104"/>
    </row>
    <row r="67" spans="1:12" ht="13.5" customHeight="1" x14ac:dyDescent="0.25">
      <c r="A67" s="479"/>
      <c r="B67" s="426"/>
      <c r="C67" s="426"/>
      <c r="D67" s="422">
        <v>1000</v>
      </c>
      <c r="E67" s="443" t="s">
        <v>331</v>
      </c>
      <c r="F67" s="262"/>
      <c r="G67" s="260"/>
      <c r="H67" s="260"/>
      <c r="I67" s="64"/>
      <c r="J67" s="11" t="str">
        <f>IF(F67&gt;0,IF(F67&lt;D67,"Valeur minimale non atteinte",""),"")</f>
        <v/>
      </c>
      <c r="K67" s="16" t="str">
        <f t="shared" si="4"/>
        <v/>
      </c>
      <c r="L67" s="104"/>
    </row>
    <row r="68" spans="1:12" ht="13.5" customHeight="1" x14ac:dyDescent="0.25">
      <c r="A68" s="479"/>
      <c r="B68" s="426"/>
      <c r="C68" s="426"/>
      <c r="D68" s="423"/>
      <c r="E68" s="393"/>
      <c r="F68" s="262"/>
      <c r="G68" s="260"/>
      <c r="H68" s="260"/>
      <c r="I68" s="64"/>
      <c r="J68" s="11" t="str">
        <f>IF(F68&gt;0,IF(F68&lt;D67,"Valeur minimale non atteinte",""),"")</f>
        <v/>
      </c>
      <c r="K68" s="16" t="str">
        <f t="shared" si="4"/>
        <v/>
      </c>
      <c r="L68" s="104"/>
    </row>
    <row r="69" spans="1:12" ht="13.5" customHeight="1" x14ac:dyDescent="0.25">
      <c r="A69" s="479"/>
      <c r="B69" s="426"/>
      <c r="C69" s="426"/>
      <c r="D69" s="423"/>
      <c r="E69" s="393"/>
      <c r="F69" s="262"/>
      <c r="G69" s="260"/>
      <c r="H69" s="260"/>
      <c r="I69" s="64"/>
      <c r="J69" s="11" t="str">
        <f>IF(F69&gt;0,IF(F69&lt;D67,"Valeur minimale non atteinte",""),"")</f>
        <v/>
      </c>
      <c r="K69" s="16" t="str">
        <f t="shared" si="4"/>
        <v/>
      </c>
      <c r="L69" s="104"/>
    </row>
    <row r="70" spans="1:12" ht="13.5" customHeight="1" x14ac:dyDescent="0.25">
      <c r="A70" s="479"/>
      <c r="B70" s="426"/>
      <c r="C70" s="426"/>
      <c r="D70" s="423"/>
      <c r="E70" s="393"/>
      <c r="F70" s="262"/>
      <c r="G70" s="260"/>
      <c r="H70" s="260"/>
      <c r="I70" s="64"/>
      <c r="J70" s="11" t="str">
        <f>IF(F70&gt;0,IF(F70&lt;D67,"Valeur minimale non atteinte",""),"")</f>
        <v/>
      </c>
      <c r="K70" s="16" t="str">
        <f t="shared" si="4"/>
        <v/>
      </c>
      <c r="L70" s="104"/>
    </row>
    <row r="71" spans="1:12" ht="13.5" customHeight="1" x14ac:dyDescent="0.25">
      <c r="A71" s="479"/>
      <c r="B71" s="426"/>
      <c r="C71" s="426"/>
      <c r="D71" s="423"/>
      <c r="E71" s="393"/>
      <c r="F71" s="262"/>
      <c r="G71" s="260"/>
      <c r="H71" s="260"/>
      <c r="I71" s="64"/>
      <c r="J71" s="11" t="str">
        <f>IF(F71&gt;0,IF(F71&lt;D67,"Valeur minimale non atteinte",""),"")</f>
        <v/>
      </c>
      <c r="K71" s="16" t="str">
        <f t="shared" si="4"/>
        <v/>
      </c>
      <c r="L71" s="104"/>
    </row>
    <row r="72" spans="1:12" ht="13.5" customHeight="1" x14ac:dyDescent="0.25">
      <c r="A72" s="479"/>
      <c r="B72" s="426"/>
      <c r="C72" s="426"/>
      <c r="D72" s="423"/>
      <c r="E72" s="393"/>
      <c r="F72" s="262"/>
      <c r="G72" s="260"/>
      <c r="H72" s="260"/>
      <c r="I72" s="64"/>
      <c r="J72" s="11" t="str">
        <f>IF(F72&gt;0,IF(F72&lt;D67,"Valeur minimale non atteinte",""),"")</f>
        <v/>
      </c>
      <c r="K72" s="16" t="str">
        <f t="shared" si="4"/>
        <v/>
      </c>
      <c r="L72" s="104"/>
    </row>
    <row r="73" spans="1:12" ht="27.75" customHeight="1" thickBot="1" x14ac:dyDescent="0.3">
      <c r="A73" s="479"/>
      <c r="B73" s="445"/>
      <c r="C73" s="426"/>
      <c r="D73" s="209" t="s">
        <v>12</v>
      </c>
      <c r="E73" s="378" t="s">
        <v>332</v>
      </c>
      <c r="F73" s="109">
        <f>SUM(F67:F72)</f>
        <v>0</v>
      </c>
      <c r="G73" s="271"/>
      <c r="H73" s="271"/>
      <c r="I73" s="314"/>
      <c r="J73" s="107" t="str">
        <f>IF(F73&gt;0,IF(F73=F66,"","Nombre Mx MEC "&amp;IF(F66&lt;F73,"&gt;","&lt;")&amp;" Nombre MX pour l'ensemble"),"")</f>
        <v/>
      </c>
      <c r="K73" s="108" t="str">
        <f t="shared" si="4"/>
        <v/>
      </c>
      <c r="L73" s="104"/>
    </row>
    <row r="74" spans="1:12" ht="40.200000000000003" thickBot="1" x14ac:dyDescent="0.3">
      <c r="A74" s="65"/>
      <c r="B74" s="210"/>
      <c r="C74" s="210" t="s">
        <v>328</v>
      </c>
      <c r="D74" s="66" t="s">
        <v>12</v>
      </c>
      <c r="E74" s="376" t="s">
        <v>329</v>
      </c>
      <c r="F74" s="274"/>
      <c r="G74" s="275"/>
      <c r="H74" s="275"/>
      <c r="I74" s="69"/>
      <c r="J74" s="67"/>
      <c r="K74" s="68"/>
      <c r="L74" s="104"/>
    </row>
    <row r="75" spans="1:12" ht="27" thickBot="1" x14ac:dyDescent="0.3">
      <c r="A75" s="65"/>
      <c r="B75" s="187"/>
      <c r="C75" s="187" t="s">
        <v>297</v>
      </c>
      <c r="D75" s="110" t="s">
        <v>12</v>
      </c>
      <c r="E75" s="377" t="s">
        <v>297</v>
      </c>
      <c r="F75" s="276"/>
      <c r="G75" s="277"/>
      <c r="H75" s="277"/>
      <c r="I75" s="70"/>
      <c r="J75" s="67"/>
      <c r="K75" s="68"/>
      <c r="L75" s="315"/>
    </row>
    <row r="76" spans="1:12" ht="13.95" customHeight="1" thickBot="1" x14ac:dyDescent="0.3">
      <c r="A76" s="476">
        <v>8</v>
      </c>
      <c r="B76" s="71"/>
      <c r="C76" s="433" t="s">
        <v>327</v>
      </c>
      <c r="D76" s="211">
        <v>100</v>
      </c>
      <c r="E76" s="194" t="s">
        <v>40</v>
      </c>
      <c r="F76" s="274"/>
      <c r="G76" s="275"/>
      <c r="H76" s="275"/>
      <c r="I76" s="316"/>
      <c r="J76" s="11" t="str">
        <f>IF(F76&gt;0,IF(F76&lt;D76,"Valeur minimale non atteinte",""),"")</f>
        <v/>
      </c>
      <c r="K76" s="16" t="str">
        <f t="shared" ref="K76:K83" si="5">IF(J76&gt;"","Veuillez fournir une justification","")</f>
        <v/>
      </c>
      <c r="L76" s="104"/>
    </row>
    <row r="77" spans="1:12" ht="13.5" customHeight="1" x14ac:dyDescent="0.25">
      <c r="A77" s="477"/>
      <c r="B77" s="480"/>
      <c r="C77" s="389"/>
      <c r="D77" s="410">
        <v>30</v>
      </c>
      <c r="E77" s="419" t="s">
        <v>41</v>
      </c>
      <c r="F77" s="262"/>
      <c r="G77" s="278"/>
      <c r="H77" s="278"/>
      <c r="I77" s="64"/>
      <c r="J77" s="11" t="str">
        <f>IF(F77&gt;0,IF(F77&lt;D77,"Valeur minimale non atteinte",""),"")</f>
        <v/>
      </c>
      <c r="K77" s="16" t="str">
        <f t="shared" si="5"/>
        <v/>
      </c>
      <c r="L77" s="104"/>
    </row>
    <row r="78" spans="1:12" ht="13.5" customHeight="1" x14ac:dyDescent="0.25">
      <c r="A78" s="477"/>
      <c r="B78" s="480"/>
      <c r="C78" s="389"/>
      <c r="D78" s="411"/>
      <c r="E78" s="420"/>
      <c r="F78" s="262"/>
      <c r="G78" s="260"/>
      <c r="H78" s="260"/>
      <c r="I78" s="64"/>
      <c r="J78" s="11" t="str">
        <f>IF(F78&gt;0,IF(F78&lt;D77,"Valeur minimale non atteinte",""),"")</f>
        <v/>
      </c>
      <c r="K78" s="16" t="str">
        <f t="shared" si="5"/>
        <v/>
      </c>
      <c r="L78" s="104"/>
    </row>
    <row r="79" spans="1:12" ht="13.5" customHeight="1" x14ac:dyDescent="0.25">
      <c r="A79" s="477"/>
      <c r="B79" s="480"/>
      <c r="C79" s="389"/>
      <c r="D79" s="411"/>
      <c r="E79" s="420"/>
      <c r="F79" s="262"/>
      <c r="G79" s="260"/>
      <c r="H79" s="260"/>
      <c r="I79" s="64"/>
      <c r="J79" s="11" t="str">
        <f>IF(F79&gt;0,IF(F79&lt;D77,"Valeur minimale non atteinte",""),"")</f>
        <v/>
      </c>
      <c r="K79" s="16" t="str">
        <f t="shared" si="5"/>
        <v/>
      </c>
      <c r="L79" s="104"/>
    </row>
    <row r="80" spans="1:12" ht="13.5" customHeight="1" x14ac:dyDescent="0.25">
      <c r="A80" s="477"/>
      <c r="B80" s="480"/>
      <c r="C80" s="389"/>
      <c r="D80" s="411"/>
      <c r="E80" s="420"/>
      <c r="F80" s="262"/>
      <c r="G80" s="103"/>
      <c r="H80" s="103"/>
      <c r="I80" s="64"/>
      <c r="J80" s="11" t="str">
        <f>IF(F80&gt;0,IF(F80&lt;D77,"Valeur minimale non atteinte",""),"")</f>
        <v/>
      </c>
      <c r="K80" s="16" t="str">
        <f t="shared" si="5"/>
        <v/>
      </c>
      <c r="L80" s="104"/>
    </row>
    <row r="81" spans="1:12" ht="13.5" customHeight="1" x14ac:dyDescent="0.25">
      <c r="A81" s="477"/>
      <c r="B81" s="480"/>
      <c r="C81" s="389"/>
      <c r="D81" s="412"/>
      <c r="E81" s="421"/>
      <c r="F81" s="262"/>
      <c r="G81" s="103"/>
      <c r="H81" s="103"/>
      <c r="I81" s="64"/>
      <c r="J81" s="11" t="str">
        <f>IF(F81&gt;0,IF(F81&lt;D77,"Valeur minimale non atteinte",""),"")</f>
        <v/>
      </c>
      <c r="K81" s="16" t="str">
        <f t="shared" si="5"/>
        <v/>
      </c>
      <c r="L81" s="104"/>
    </row>
    <row r="82" spans="1:12" ht="13.5" customHeight="1" thickBot="1" x14ac:dyDescent="0.3">
      <c r="A82" s="478"/>
      <c r="B82" s="481"/>
      <c r="C82" s="390"/>
      <c r="D82" s="204" t="s">
        <v>12</v>
      </c>
      <c r="E82" s="193" t="s">
        <v>42</v>
      </c>
      <c r="F82" s="109">
        <f>SUM(F77:F81)</f>
        <v>0</v>
      </c>
      <c r="G82" s="271"/>
      <c r="H82" s="271"/>
      <c r="I82" s="314"/>
      <c r="J82" s="107" t="str">
        <f>IF(F82&gt;0,IF(F82=F76,"","Nombre radiothérapies par MEC "&amp;IF(F76&lt;F82,"&gt;","&lt;")&amp;" nombre total radiothérapies"),"")</f>
        <v/>
      </c>
      <c r="K82" s="108" t="str">
        <f t="shared" si="5"/>
        <v/>
      </c>
      <c r="L82" s="104"/>
    </row>
    <row r="83" spans="1:12" ht="25.8" customHeight="1" thickBot="1" x14ac:dyDescent="0.3">
      <c r="A83" s="201">
        <v>9</v>
      </c>
      <c r="B83" s="210" t="s">
        <v>43</v>
      </c>
      <c r="C83" s="351" t="s">
        <v>324</v>
      </c>
      <c r="D83" s="212">
        <v>0.05</v>
      </c>
      <c r="E83" s="360" t="s">
        <v>325</v>
      </c>
      <c r="F83" s="279">
        <f>Etudes!F11</f>
        <v>0</v>
      </c>
      <c r="G83" s="280" t="str">
        <f>F4</f>
        <v>AA_Output:FilterSetting_ID=9027;Field=Anzahl</v>
      </c>
      <c r="H83" s="56" t="e">
        <f>IF(G83=0,"",F83/G83)</f>
        <v>#VALUE!</v>
      </c>
      <c r="I83" s="317"/>
      <c r="J83" s="12" t="e">
        <f>IF(H83&lt;D83,"Valeur minimale non atteinte","")</f>
        <v>#VALUE!</v>
      </c>
      <c r="K83" s="17" t="e">
        <f t="shared" si="5"/>
        <v>#VALUE!</v>
      </c>
      <c r="L83" s="318"/>
    </row>
    <row r="84" spans="1:12" ht="27" thickBot="1" x14ac:dyDescent="0.3">
      <c r="A84" s="213"/>
      <c r="B84" s="210"/>
      <c r="C84" s="210"/>
      <c r="D84" s="214"/>
      <c r="E84" s="375" t="s">
        <v>326</v>
      </c>
      <c r="F84" s="279">
        <f>Etudes!H11</f>
        <v>0</v>
      </c>
      <c r="G84" s="281">
        <f>F83</f>
        <v>0</v>
      </c>
      <c r="H84" s="56" t="str">
        <f>IF(G84=0,"",F84/G84)</f>
        <v/>
      </c>
      <c r="I84" s="317"/>
      <c r="J84" s="12"/>
      <c r="K84" s="17"/>
      <c r="L84" s="318"/>
    </row>
    <row r="85" spans="1:12" ht="53.4" thickBot="1" x14ac:dyDescent="0.3">
      <c r="A85" s="215">
        <v>10</v>
      </c>
      <c r="B85" s="7"/>
      <c r="C85" s="356" t="s">
        <v>319</v>
      </c>
      <c r="D85" s="216">
        <v>0.95</v>
      </c>
      <c r="E85" s="358" t="s">
        <v>320</v>
      </c>
      <c r="F85" s="259" t="s">
        <v>46</v>
      </c>
      <c r="G85" s="282" t="s">
        <v>47</v>
      </c>
      <c r="H85" s="27" t="e">
        <f>IF(G85=0,"",F85/G85)</f>
        <v>#VALUE!</v>
      </c>
      <c r="I85" s="316"/>
      <c r="J85" s="12" t="e">
        <f>IF(H85&gt;0,IF(H85&lt;D85,"Valeur minimale non atteinte",""),"")</f>
        <v>#VALUE!</v>
      </c>
      <c r="K85" s="17" t="e">
        <f>IF(J85&gt;"","Veuillez fournir une justification","")</f>
        <v>#VALUE!</v>
      </c>
      <c r="L85" s="104"/>
    </row>
    <row r="86" spans="1:12" ht="13.5" customHeight="1" x14ac:dyDescent="0.25">
      <c r="A86" s="468">
        <v>11</v>
      </c>
      <c r="B86" s="448"/>
      <c r="C86" s="444" t="s">
        <v>321</v>
      </c>
      <c r="D86" s="446">
        <v>0.95</v>
      </c>
      <c r="E86" s="407" t="s">
        <v>322</v>
      </c>
      <c r="F86" s="408" t="s">
        <v>50</v>
      </c>
      <c r="G86" s="428" t="str">
        <f>F5</f>
        <v>AA_Output:FilterSetting_ID=9028;Field=Total</v>
      </c>
      <c r="H86" s="399" t="e">
        <f t="shared" ref="H86" si="6">IF(G86=0,"",F86/G86)</f>
        <v>#VALUE!</v>
      </c>
      <c r="I86" s="413"/>
      <c r="J86" s="381" t="e">
        <f>IF(H86&gt;0,IF(H86&lt;D86,"Valeur minimale non atteinte",""),"")</f>
        <v>#VALUE!</v>
      </c>
      <c r="K86" s="383" t="e">
        <f>IF(J86&gt;"","Veuillez fournir une justification","")</f>
        <v>#VALUE!</v>
      </c>
      <c r="L86" s="385"/>
    </row>
    <row r="87" spans="1:12" ht="59.4" customHeight="1" thickBot="1" x14ac:dyDescent="0.3">
      <c r="A87" s="469"/>
      <c r="B87" s="449"/>
      <c r="C87" s="445"/>
      <c r="D87" s="447"/>
      <c r="E87" s="394"/>
      <c r="F87" s="409"/>
      <c r="G87" s="429"/>
      <c r="H87" s="400"/>
      <c r="I87" s="414"/>
      <c r="J87" s="382"/>
      <c r="K87" s="384"/>
      <c r="L87" s="386"/>
    </row>
    <row r="88" spans="1:12" ht="53.4" thickBot="1" x14ac:dyDescent="0.3">
      <c r="A88" s="207">
        <v>12</v>
      </c>
      <c r="B88" s="217"/>
      <c r="C88" s="374" t="s">
        <v>323</v>
      </c>
      <c r="D88" s="218">
        <v>1</v>
      </c>
      <c r="E88" s="368" t="s">
        <v>52</v>
      </c>
      <c r="F88" s="283" t="s">
        <v>53</v>
      </c>
      <c r="G88" s="284" t="str">
        <f>F5</f>
        <v>AA_Output:FilterSetting_ID=9028;Field=Total</v>
      </c>
      <c r="H88" s="13" t="e">
        <f t="shared" ref="H88:H103" si="7">IF(G88=0,"",F88/G88)</f>
        <v>#VALUE!</v>
      </c>
      <c r="I88" s="319"/>
      <c r="J88" s="19" t="e">
        <f>IF(H88&gt;0,IF(H88&lt;D88,"Valeur minimale non atteinte",""),"")</f>
        <v>#VALUE!</v>
      </c>
      <c r="K88" s="20" t="e">
        <f>IF(J88&gt;"","Veuillez fournir une justification","")</f>
        <v>#VALUE!</v>
      </c>
      <c r="L88" s="104"/>
    </row>
    <row r="89" spans="1:12" ht="53.4" thickBot="1" x14ac:dyDescent="0.3">
      <c r="A89" s="219">
        <v>13</v>
      </c>
      <c r="B89" s="220"/>
      <c r="C89" s="369" t="s">
        <v>312</v>
      </c>
      <c r="D89" s="222">
        <v>1</v>
      </c>
      <c r="E89" s="371" t="s">
        <v>52</v>
      </c>
      <c r="F89" s="285" t="s">
        <v>55</v>
      </c>
      <c r="G89" s="286" t="str">
        <f>F5</f>
        <v>AA_Output:FilterSetting_ID=9028;Field=Total</v>
      </c>
      <c r="H89" s="341" t="e">
        <f t="shared" si="7"/>
        <v>#VALUE!</v>
      </c>
      <c r="I89" s="320"/>
      <c r="J89" s="107" t="e">
        <f>IF(H89&gt;0,IF(H89&lt;D89,"Valeur minimale non atteinte",""),"")</f>
        <v>#VALUE!</v>
      </c>
      <c r="K89" s="108" t="e">
        <f>IF(J89&gt;"","Veuillez fournir une justification","")</f>
        <v>#VALUE!</v>
      </c>
      <c r="L89" s="104"/>
    </row>
    <row r="90" spans="1:12" ht="26.4" x14ac:dyDescent="0.25">
      <c r="A90" s="81" t="s">
        <v>56</v>
      </c>
      <c r="B90" s="82"/>
      <c r="C90" s="82" t="s">
        <v>313</v>
      </c>
      <c r="D90" s="83" t="s">
        <v>58</v>
      </c>
      <c r="E90" s="372" t="s">
        <v>316</v>
      </c>
      <c r="F90" s="287" t="s">
        <v>60</v>
      </c>
      <c r="G90" s="288" t="str">
        <f>F9</f>
        <v>AA_Output:FilterSetting_ID=915;Field=Anzahl;Code=1</v>
      </c>
      <c r="H90" s="13" t="e">
        <f t="shared" si="7"/>
        <v>#VALUE!</v>
      </c>
      <c r="I90" s="321"/>
      <c r="J90" s="14" t="e">
        <f>IF(F90=0,"",IF(H90&gt;0.2, "Valeur &gt;20%",""))</f>
        <v>#VALUE!</v>
      </c>
      <c r="K90" s="18" t="e">
        <f>IF(J90&gt;"","Veuillez vérifier la valeur","")</f>
        <v>#VALUE!</v>
      </c>
      <c r="L90" s="104"/>
    </row>
    <row r="91" spans="1:12" ht="39.6" x14ac:dyDescent="0.25">
      <c r="A91" s="93" t="s">
        <v>61</v>
      </c>
      <c r="B91" s="84"/>
      <c r="C91" s="84" t="s">
        <v>314</v>
      </c>
      <c r="D91" s="85" t="s">
        <v>63</v>
      </c>
      <c r="E91" s="373" t="s">
        <v>317</v>
      </c>
      <c r="F91" s="289" t="s">
        <v>65</v>
      </c>
      <c r="G91" s="290" t="str">
        <f>F9</f>
        <v>AA_Output:FilterSetting_ID=915;Field=Anzahl;Code=1</v>
      </c>
      <c r="H91" s="13" t="e">
        <f>IF(G91=0,"",F91/G91)</f>
        <v>#VALUE!</v>
      </c>
      <c r="I91" s="321"/>
      <c r="J91" s="14" t="e">
        <f>IF(F91=0,"",IF(H91&gt;0.05, "Valeur &gt;5%",""))</f>
        <v>#VALUE!</v>
      </c>
      <c r="K91" s="18" t="e">
        <f>IF(J91&gt;"","Veuillez vérifier la valeur","")</f>
        <v>#VALUE!</v>
      </c>
      <c r="L91" s="104"/>
    </row>
    <row r="92" spans="1:12" ht="53.4" thickBot="1" x14ac:dyDescent="0.3">
      <c r="A92" s="65" t="s">
        <v>66</v>
      </c>
      <c r="B92" s="220"/>
      <c r="C92" s="370" t="s">
        <v>315</v>
      </c>
      <c r="D92" s="79" t="s">
        <v>63</v>
      </c>
      <c r="E92" s="359" t="s">
        <v>318</v>
      </c>
      <c r="F92" s="291" t="s">
        <v>68</v>
      </c>
      <c r="G92" s="292" t="str">
        <f>F9</f>
        <v>AA_Output:FilterSetting_ID=915;Field=Anzahl;Code=1</v>
      </c>
      <c r="H92" s="13" t="e">
        <f>IF(G92=0,"",F92/G92)</f>
        <v>#VALUE!</v>
      </c>
      <c r="I92" s="321"/>
      <c r="J92" s="14" t="e">
        <f>IF(F92=0,"",IF(H92&gt;0.05, "Valeur &gt;5%",""))</f>
        <v>#VALUE!</v>
      </c>
      <c r="K92" s="18" t="e">
        <f>IF(J92&gt;"","Veuillez vérifier la valeur","")</f>
        <v>#VALUE!</v>
      </c>
      <c r="L92" s="104"/>
    </row>
    <row r="93" spans="1:12" s="43" customFormat="1" ht="13.5" customHeight="1" x14ac:dyDescent="0.25">
      <c r="A93" s="470">
        <v>15</v>
      </c>
      <c r="B93" s="452"/>
      <c r="C93" s="433" t="s">
        <v>311</v>
      </c>
      <c r="D93" s="32" t="s">
        <v>12</v>
      </c>
      <c r="E93" s="33" t="s">
        <v>70</v>
      </c>
      <c r="F93" s="287" t="s">
        <v>71</v>
      </c>
      <c r="G93" s="293" t="str">
        <f>F9</f>
        <v>AA_Output:FilterSetting_ID=915;Field=Anzahl;Code=1</v>
      </c>
      <c r="H93" s="52" t="e">
        <f t="shared" si="7"/>
        <v>#VALUE!</v>
      </c>
      <c r="I93" s="40"/>
      <c r="J93" s="41" t="str">
        <f>IF(F93=0,"",IF(F93&lt;F4,"","Nombre de cas DCIS &gt; nombre de cas"))</f>
        <v>Nombre de cas DCIS &gt; nombre de cas</v>
      </c>
      <c r="K93" s="42" t="str">
        <f t="shared" ref="K93:K101" si="8">IF(J93&gt;"","Veuillez fournir une justification","")</f>
        <v>Veuillez fournir une justification</v>
      </c>
      <c r="L93" s="94"/>
    </row>
    <row r="94" spans="1:12" s="43" customFormat="1" ht="13.5" customHeight="1" x14ac:dyDescent="0.25">
      <c r="A94" s="471"/>
      <c r="B94" s="440"/>
      <c r="C94" s="389"/>
      <c r="D94" s="78">
        <v>0.95</v>
      </c>
      <c r="E94" s="35" t="s">
        <v>72</v>
      </c>
      <c r="F94" s="294" t="s">
        <v>73</v>
      </c>
      <c r="G94" s="182" t="str">
        <f>IF(ISBLANK(F93),"",F93)</f>
        <v>AA_Output:FilterSetting_ID=9064;Field=Total</v>
      </c>
      <c r="H94" s="50" t="e">
        <f>IF(ISBLANK(F94),"",F94/G94)</f>
        <v>#VALUE!</v>
      </c>
      <c r="I94" s="44"/>
      <c r="J94" s="19" t="e">
        <f>IF(H94&gt;0,IF(H94&lt;D94,"Valeur minimale non atteinte",""),"")</f>
        <v>#VALUE!</v>
      </c>
      <c r="K94" s="15" t="e">
        <f t="shared" si="8"/>
        <v>#VALUE!</v>
      </c>
      <c r="L94" s="94"/>
    </row>
    <row r="95" spans="1:12" s="43" customFormat="1" ht="13.5" customHeight="1" x14ac:dyDescent="0.25">
      <c r="A95" s="471"/>
      <c r="B95" s="440"/>
      <c r="C95" s="389"/>
      <c r="D95" s="53" t="s">
        <v>12</v>
      </c>
      <c r="E95" s="48" t="s">
        <v>74</v>
      </c>
      <c r="F95" s="289" t="s">
        <v>75</v>
      </c>
      <c r="G95" s="295" t="str">
        <f>IF(ISBLANK(F93),"",F93)</f>
        <v>AA_Output:FilterSetting_ID=9064;Field=Total</v>
      </c>
      <c r="H95" s="50" t="e">
        <f>IF(ISBLANK(F95),"",F95/G95)</f>
        <v>#VALUE!</v>
      </c>
      <c r="I95" s="44"/>
      <c r="J95" s="45"/>
      <c r="K95" s="46" t="str">
        <f t="shared" si="8"/>
        <v/>
      </c>
      <c r="L95" s="94"/>
    </row>
    <row r="96" spans="1:12" s="43" customFormat="1" ht="13.5" customHeight="1" thickBot="1" x14ac:dyDescent="0.3">
      <c r="A96" s="472"/>
      <c r="B96" s="453"/>
      <c r="C96" s="390"/>
      <c r="D96" s="54" t="s">
        <v>12</v>
      </c>
      <c r="E96" s="55" t="s">
        <v>76</v>
      </c>
      <c r="F96" s="296" t="e">
        <f>F93-F94-F95</f>
        <v>#VALUE!</v>
      </c>
      <c r="G96" s="297" t="str">
        <f>F93</f>
        <v>AA_Output:FilterSetting_ID=9064;Field=Total</v>
      </c>
      <c r="H96" s="56" t="e">
        <f t="shared" si="7"/>
        <v>#VALUE!</v>
      </c>
      <c r="I96" s="322"/>
      <c r="J96" s="323"/>
      <c r="K96" s="324" t="str">
        <f t="shared" si="8"/>
        <v/>
      </c>
      <c r="L96" s="94"/>
    </row>
    <row r="97" spans="1:12" ht="13.5" customHeight="1" x14ac:dyDescent="0.25">
      <c r="A97" s="86" t="s">
        <v>77</v>
      </c>
      <c r="B97" s="466" t="s">
        <v>78</v>
      </c>
      <c r="C97" s="426" t="s">
        <v>308</v>
      </c>
      <c r="D97" s="87" t="s">
        <v>12</v>
      </c>
      <c r="E97" s="363" t="s">
        <v>298</v>
      </c>
      <c r="F97" s="298" t="s">
        <v>81</v>
      </c>
      <c r="G97" s="256" t="s">
        <v>82</v>
      </c>
      <c r="H97" s="183" t="e">
        <f t="shared" si="7"/>
        <v>#VALUE!</v>
      </c>
      <c r="I97" s="325"/>
      <c r="J97" s="10"/>
      <c r="K97" s="15" t="str">
        <f t="shared" si="8"/>
        <v/>
      </c>
      <c r="L97" s="104"/>
    </row>
    <row r="98" spans="1:12" ht="13.5" customHeight="1" x14ac:dyDescent="0.25">
      <c r="A98" s="86"/>
      <c r="B98" s="466"/>
      <c r="C98" s="426"/>
      <c r="D98" s="57" t="s">
        <v>83</v>
      </c>
      <c r="E98" s="364" t="s">
        <v>84</v>
      </c>
      <c r="F98" s="256" t="s">
        <v>85</v>
      </c>
      <c r="G98" s="256" t="s">
        <v>86</v>
      </c>
      <c r="H98" s="184" t="e">
        <f t="shared" si="7"/>
        <v>#VALUE!</v>
      </c>
      <c r="I98" s="326"/>
      <c r="J98" s="11" t="e">
        <f>IF(H98="","",IF(H98&gt;0.9,"non conforme aux directives !",""))&amp;IF(H98&lt;0.7,"non conforme aux directives !","")</f>
        <v>#VALUE!</v>
      </c>
      <c r="K98" s="16" t="e">
        <f t="shared" si="8"/>
        <v>#VALUE!</v>
      </c>
      <c r="L98" s="104"/>
    </row>
    <row r="99" spans="1:12" ht="13.5" customHeight="1" x14ac:dyDescent="0.25">
      <c r="A99" s="86"/>
      <c r="B99" s="466"/>
      <c r="C99" s="426"/>
      <c r="D99" s="202" t="s">
        <v>12</v>
      </c>
      <c r="E99" s="364" t="s">
        <v>87</v>
      </c>
      <c r="F99" s="256" t="s">
        <v>88</v>
      </c>
      <c r="G99" s="256" t="s">
        <v>89</v>
      </c>
      <c r="H99" s="184" t="e">
        <f t="shared" si="7"/>
        <v>#VALUE!</v>
      </c>
      <c r="I99" s="326"/>
      <c r="J99" s="11"/>
      <c r="K99" s="16" t="str">
        <f t="shared" si="8"/>
        <v/>
      </c>
      <c r="L99" s="104"/>
    </row>
    <row r="100" spans="1:12" ht="13.5" customHeight="1" x14ac:dyDescent="0.25">
      <c r="A100" s="86"/>
      <c r="B100" s="466"/>
      <c r="C100" s="426"/>
      <c r="D100" s="202" t="s">
        <v>12</v>
      </c>
      <c r="E100" s="364" t="s">
        <v>90</v>
      </c>
      <c r="F100" s="256" t="s">
        <v>91</v>
      </c>
      <c r="G100" s="256" t="s">
        <v>92</v>
      </c>
      <c r="H100" s="184" t="e">
        <f t="shared" si="7"/>
        <v>#VALUE!</v>
      </c>
      <c r="I100" s="326"/>
      <c r="J100" s="11"/>
      <c r="K100" s="16" t="str">
        <f t="shared" si="8"/>
        <v/>
      </c>
      <c r="L100" s="104"/>
    </row>
    <row r="101" spans="1:12" ht="13.5" customHeight="1" x14ac:dyDescent="0.25">
      <c r="A101" s="86"/>
      <c r="B101" s="466"/>
      <c r="C101" s="426"/>
      <c r="D101" s="85" t="s">
        <v>12</v>
      </c>
      <c r="E101" s="364" t="s">
        <v>93</v>
      </c>
      <c r="F101" s="256" t="s">
        <v>94</v>
      </c>
      <c r="G101" s="256" t="s">
        <v>95</v>
      </c>
      <c r="H101" s="184" t="e">
        <f t="shared" si="7"/>
        <v>#VALUE!</v>
      </c>
      <c r="I101" s="326"/>
      <c r="J101" s="11" t="e">
        <f>IF(H101="","",IF(H101&gt;0,"non conforme aux directives !",""))</f>
        <v>#VALUE!</v>
      </c>
      <c r="K101" s="16" t="e">
        <f t="shared" si="8"/>
        <v>#VALUE!</v>
      </c>
      <c r="L101" s="104"/>
    </row>
    <row r="102" spans="1:12" ht="13.5" customHeight="1" x14ac:dyDescent="0.25">
      <c r="A102" s="86"/>
      <c r="B102" s="466"/>
      <c r="C102" s="426"/>
      <c r="D102" s="85" t="s">
        <v>12</v>
      </c>
      <c r="E102" s="364" t="s">
        <v>96</v>
      </c>
      <c r="F102" s="256" t="s">
        <v>97</v>
      </c>
      <c r="G102" s="256" t="s">
        <v>98</v>
      </c>
      <c r="H102" s="184" t="e">
        <f t="shared" si="7"/>
        <v>#VALUE!</v>
      </c>
      <c r="I102" s="321"/>
      <c r="J102" s="26"/>
      <c r="K102" s="39"/>
      <c r="L102" s="104"/>
    </row>
    <row r="103" spans="1:12" ht="13.5" customHeight="1" x14ac:dyDescent="0.25">
      <c r="A103" s="86"/>
      <c r="B103" s="466"/>
      <c r="C103" s="426"/>
      <c r="D103" s="85" t="s">
        <v>12</v>
      </c>
      <c r="E103" s="365" t="s">
        <v>99</v>
      </c>
      <c r="F103" s="256" t="s">
        <v>100</v>
      </c>
      <c r="G103" s="256" t="s">
        <v>101</v>
      </c>
      <c r="H103" s="184" t="e">
        <f t="shared" si="7"/>
        <v>#VALUE!</v>
      </c>
      <c r="I103" s="321"/>
      <c r="J103" s="26"/>
      <c r="K103" s="39"/>
      <c r="L103" s="104"/>
    </row>
    <row r="104" spans="1:12" ht="25.8" customHeight="1" thickBot="1" x14ac:dyDescent="0.3">
      <c r="A104" s="225"/>
      <c r="B104" s="467"/>
      <c r="C104" s="426"/>
      <c r="D104" s="79" t="s">
        <v>12</v>
      </c>
      <c r="E104" s="366" t="s">
        <v>309</v>
      </c>
      <c r="F104" s="299">
        <f>SUM(F97:F103)</f>
        <v>0</v>
      </c>
      <c r="G104" s="299">
        <f>SUM(G97:G103)</f>
        <v>0</v>
      </c>
      <c r="H104" s="13" t="str">
        <f>IF(G104=0,"",F104/G104)</f>
        <v/>
      </c>
      <c r="I104" s="321"/>
      <c r="J104" s="26"/>
      <c r="K104" s="39"/>
      <c r="L104" s="104"/>
    </row>
    <row r="105" spans="1:12" ht="27" thickBot="1" x14ac:dyDescent="0.3">
      <c r="A105" s="86" t="s">
        <v>102</v>
      </c>
      <c r="B105" s="80"/>
      <c r="C105" s="367" t="s">
        <v>310</v>
      </c>
      <c r="D105" s="227" t="s">
        <v>104</v>
      </c>
      <c r="E105" s="368" t="s">
        <v>105</v>
      </c>
      <c r="F105" s="300" t="s">
        <v>106</v>
      </c>
      <c r="G105" s="297" t="str">
        <f>F9</f>
        <v>AA_Output:FilterSetting_ID=915;Field=Anzahl;Code=1</v>
      </c>
      <c r="H105" s="341" t="e">
        <f>IF(ISBLANK(F105),"",F105/G105)</f>
        <v>#VALUE!</v>
      </c>
      <c r="I105" s="321"/>
      <c r="J105" s="327" t="e">
        <f>IF(F105=0,"",IF(H105&gt;0.4,"Part &gt;40%",IF(H105&lt;0.15,"Part &lt;15%","")))</f>
        <v>#VALUE!</v>
      </c>
      <c r="K105" s="328" t="e">
        <f>IF(J105&gt;"","Veuillez vérifier la valeur","")</f>
        <v>#VALUE!</v>
      </c>
      <c r="L105" s="104"/>
    </row>
    <row r="106" spans="1:12" s="43" customFormat="1" ht="27" thickBot="1" x14ac:dyDescent="0.3">
      <c r="A106" s="228">
        <v>17</v>
      </c>
      <c r="B106" s="229" t="s">
        <v>107</v>
      </c>
      <c r="C106" s="356" t="s">
        <v>303</v>
      </c>
      <c r="D106" s="357" t="s">
        <v>109</v>
      </c>
      <c r="E106" s="358" t="s">
        <v>304</v>
      </c>
      <c r="F106" s="301"/>
      <c r="G106" s="301"/>
      <c r="H106" s="301" t="s">
        <v>111</v>
      </c>
      <c r="I106" s="99"/>
      <c r="J106" s="67" t="str">
        <f>IF(H106&gt;0,IF(H106&lt;10,"Valeur minimale non atteinte",""),"")</f>
        <v/>
      </c>
      <c r="K106" s="329" t="str">
        <f>IF(J106&gt;"","Veuillez fournir une justification","")</f>
        <v/>
      </c>
      <c r="L106" s="104"/>
    </row>
    <row r="107" spans="1:12" s="43" customFormat="1" ht="12.75" customHeight="1" x14ac:dyDescent="0.25">
      <c r="A107" s="387" t="s">
        <v>112</v>
      </c>
      <c r="B107" s="230"/>
      <c r="C107" s="389" t="s">
        <v>305</v>
      </c>
      <c r="D107" s="391">
        <v>0.93</v>
      </c>
      <c r="E107" s="393" t="s">
        <v>113</v>
      </c>
      <c r="F107" s="395" t="s">
        <v>114</v>
      </c>
      <c r="G107" s="397" t="s">
        <v>115</v>
      </c>
      <c r="H107" s="399" t="e">
        <f t="shared" ref="H107" si="9">IF(G107=0,"",F107/G107)</f>
        <v>#VALUE!</v>
      </c>
      <c r="I107" s="401"/>
      <c r="J107" s="403" t="e">
        <f>IF(H107="","",IF(H107&lt;0.93,"Valeur &lt; 93%!",""))</f>
        <v>#VALUE!</v>
      </c>
      <c r="K107" s="404" t="e">
        <f>IF(J107&gt;"","Veuillez fournir une justification","")</f>
        <v>#VALUE!</v>
      </c>
      <c r="L107" s="405"/>
    </row>
    <row r="108" spans="1:12" s="43" customFormat="1" ht="50.25" customHeight="1" thickBot="1" x14ac:dyDescent="0.3">
      <c r="A108" s="388"/>
      <c r="B108" s="231"/>
      <c r="C108" s="390"/>
      <c r="D108" s="392"/>
      <c r="E108" s="394"/>
      <c r="F108" s="396"/>
      <c r="G108" s="398"/>
      <c r="H108" s="400"/>
      <c r="I108" s="402"/>
      <c r="J108" s="382"/>
      <c r="K108" s="384"/>
      <c r="L108" s="406"/>
    </row>
    <row r="109" spans="1:12" s="43" customFormat="1" ht="27" thickBot="1" x14ac:dyDescent="0.3">
      <c r="A109" s="95">
        <v>19</v>
      </c>
      <c r="B109" s="96"/>
      <c r="C109" s="361" t="s">
        <v>306</v>
      </c>
      <c r="D109" s="110" t="s">
        <v>63</v>
      </c>
      <c r="E109" s="362" t="s">
        <v>307</v>
      </c>
      <c r="F109" s="302" t="s">
        <v>118</v>
      </c>
      <c r="G109" s="303" t="s">
        <v>119</v>
      </c>
      <c r="H109" s="98" t="e">
        <f t="shared" ref="H109" si="10">IF(G109=0,"",F109/G109)</f>
        <v>#VALUE!</v>
      </c>
      <c r="I109" s="99"/>
      <c r="J109" s="12" t="e">
        <f>IF(H109="","",IF(H109&gt;0.05,"Valeur &gt; 5%",""))</f>
        <v>#VALUE!</v>
      </c>
      <c r="K109" s="17" t="e">
        <f>IF(J109&gt;"","Veuillez fournir une justification","")</f>
        <v>#VALUE!</v>
      </c>
      <c r="L109" s="100"/>
    </row>
    <row r="110" spans="1:12" ht="9" customHeight="1" x14ac:dyDescent="0.25">
      <c r="A110" s="334"/>
      <c r="B110" s="335"/>
      <c r="C110" s="342"/>
      <c r="D110" s="334"/>
      <c r="E110" s="186"/>
      <c r="F110" s="343"/>
      <c r="G110" s="344"/>
      <c r="H110" s="345"/>
      <c r="I110" s="346"/>
      <c r="J110" s="22"/>
      <c r="K110" s="23"/>
      <c r="L110" s="105"/>
    </row>
    <row r="111" spans="1:12" ht="176.25" customHeight="1" x14ac:dyDescent="0.25">
      <c r="A111" s="434" t="s">
        <v>120</v>
      </c>
      <c r="B111" s="435"/>
      <c r="C111" s="435"/>
      <c r="D111" s="435"/>
      <c r="E111" s="435"/>
      <c r="F111" s="435"/>
      <c r="G111" s="435"/>
      <c r="H111" s="435"/>
      <c r="I111" s="435"/>
      <c r="J111" s="435"/>
      <c r="K111" s="436"/>
      <c r="L111" s="105"/>
    </row>
    <row r="112" spans="1:12" ht="6.75" customHeight="1" x14ac:dyDescent="0.25">
      <c r="A112" s="334"/>
      <c r="B112" s="335"/>
      <c r="C112" s="335"/>
      <c r="D112" s="336"/>
      <c r="E112" s="335"/>
      <c r="F112" s="347"/>
      <c r="G112" s="347"/>
      <c r="H112" s="348"/>
      <c r="I112" s="335"/>
      <c r="J112" s="337"/>
      <c r="K112" s="105" t="str">
        <f t="shared" ref="K112" si="11">IF(J112&gt;"","Begründung angeben","")</f>
        <v/>
      </c>
      <c r="L112" s="105"/>
    </row>
    <row r="113" spans="1:11" ht="24.75" customHeight="1" x14ac:dyDescent="0.25">
      <c r="A113" s="437" t="s">
        <v>299</v>
      </c>
      <c r="B113" s="438"/>
      <c r="C113" s="438"/>
      <c r="D113" s="438"/>
      <c r="E113" s="24" t="s">
        <v>300</v>
      </c>
      <c r="F113" s="9"/>
      <c r="G113" s="9"/>
      <c r="H113" s="8" t="s">
        <v>301</v>
      </c>
      <c r="I113" s="25" t="s">
        <v>302</v>
      </c>
      <c r="J113" s="337"/>
      <c r="K113" s="337"/>
    </row>
  </sheetData>
  <sheetProtection selectLockedCells="1"/>
  <protectedRanges>
    <protectedRange sqref="A111:K113" name="Bereich13"/>
    <protectedRange sqref="I57:I64" name="Bereich8"/>
    <protectedRange sqref="F56:F64" name="Bereich7"/>
    <protectedRange sqref="I46:I54" name="Bereich6"/>
    <protectedRange sqref="F45:F54" name="Bereich5"/>
    <protectedRange sqref="I35:I43" name="Bereich4"/>
    <protectedRange sqref="I30:I33" name="Bereich3"/>
    <protectedRange sqref="I21:I28" name="Bereich2"/>
    <protectedRange sqref="F20:F43" name="Bereich1"/>
    <protectedRange sqref="F66:F72" name="Bereich9"/>
    <protectedRange sqref="I67:I72" name="Bereich10"/>
    <protectedRange sqref="F74:F81" name="Bereich11"/>
    <protectedRange sqref="I77:I81" name="Bereich12"/>
  </protectedRanges>
  <mergeCells count="70">
    <mergeCell ref="C56:C65"/>
    <mergeCell ref="C66:C73"/>
    <mergeCell ref="A66:A73"/>
    <mergeCell ref="B77:B82"/>
    <mergeCell ref="A76:A82"/>
    <mergeCell ref="C76:C82"/>
    <mergeCell ref="B97:B104"/>
    <mergeCell ref="A86:A87"/>
    <mergeCell ref="A93:A96"/>
    <mergeCell ref="A4:A8"/>
    <mergeCell ref="A34:A44"/>
    <mergeCell ref="B34:B44"/>
    <mergeCell ref="B45:B55"/>
    <mergeCell ref="A56:A65"/>
    <mergeCell ref="B56:B60"/>
    <mergeCell ref="C4:C8"/>
    <mergeCell ref="B20:B33"/>
    <mergeCell ref="C10:C19"/>
    <mergeCell ref="E30:E33"/>
    <mergeCell ref="A10:A19"/>
    <mergeCell ref="A20:A33"/>
    <mergeCell ref="C20:C33"/>
    <mergeCell ref="B10:B15"/>
    <mergeCell ref="E21:E24"/>
    <mergeCell ref="D21:D24"/>
    <mergeCell ref="D25:D28"/>
    <mergeCell ref="E25:E28"/>
    <mergeCell ref="C34:C44"/>
    <mergeCell ref="A111:K111"/>
    <mergeCell ref="A113:D113"/>
    <mergeCell ref="C97:C104"/>
    <mergeCell ref="E35:E43"/>
    <mergeCell ref="D35:D43"/>
    <mergeCell ref="E67:E72"/>
    <mergeCell ref="C93:C96"/>
    <mergeCell ref="C86:C87"/>
    <mergeCell ref="D86:D87"/>
    <mergeCell ref="B86:B87"/>
    <mergeCell ref="B66:B73"/>
    <mergeCell ref="D67:D72"/>
    <mergeCell ref="A45:A55"/>
    <mergeCell ref="C45:C55"/>
    <mergeCell ref="B93:B96"/>
    <mergeCell ref="D77:D81"/>
    <mergeCell ref="I86:I87"/>
    <mergeCell ref="E10:E18"/>
    <mergeCell ref="D10:D18"/>
    <mergeCell ref="E77:E81"/>
    <mergeCell ref="D30:D33"/>
    <mergeCell ref="E46:E54"/>
    <mergeCell ref="D46:D54"/>
    <mergeCell ref="G86:G87"/>
    <mergeCell ref="H86:H87"/>
    <mergeCell ref="D57:D64"/>
    <mergeCell ref="J86:J87"/>
    <mergeCell ref="K86:K87"/>
    <mergeCell ref="L86:L87"/>
    <mergeCell ref="A107:A108"/>
    <mergeCell ref="C107:C108"/>
    <mergeCell ref="D107:D108"/>
    <mergeCell ref="E107:E108"/>
    <mergeCell ref="F107:F108"/>
    <mergeCell ref="G107:G108"/>
    <mergeCell ref="H107:H108"/>
    <mergeCell ref="I107:I108"/>
    <mergeCell ref="J107:J108"/>
    <mergeCell ref="K107:K108"/>
    <mergeCell ref="L107:L108"/>
    <mergeCell ref="E86:E87"/>
    <mergeCell ref="F86:F87"/>
  </mergeCells>
  <phoneticPr fontId="10" type="noConversion"/>
  <conditionalFormatting sqref="J4:K86">
    <cfRule type="cellIs" dxfId="5" priority="2" operator="notEqual">
      <formula>""</formula>
    </cfRule>
  </conditionalFormatting>
  <conditionalFormatting sqref="J88:K107">
    <cfRule type="cellIs" dxfId="4" priority="3" operator="notEqual">
      <formula>""</formula>
    </cfRule>
  </conditionalFormatting>
  <conditionalFormatting sqref="J109:K109">
    <cfRule type="cellIs" dxfId="3" priority="6" operator="notEqual">
      <formula>""</formula>
    </cfRule>
  </conditionalFormatting>
  <conditionalFormatting sqref="L4:L86">
    <cfRule type="cellIs" dxfId="2" priority="1" operator="equal">
      <formula>"nicht plausibel"</formula>
    </cfRule>
  </conditionalFormatting>
  <conditionalFormatting sqref="L88:L107">
    <cfRule type="cellIs" dxfId="1" priority="4" operator="equal">
      <formula>"nicht plausibel"</formula>
    </cfRule>
  </conditionalFormatting>
  <conditionalFormatting sqref="L109">
    <cfRule type="cellIs" dxfId="0" priority="5" operator="equal">
      <formula>"nicht plausibel"</formula>
    </cfRule>
  </conditionalFormatting>
  <dataValidations count="1">
    <dataValidation type="list" allowBlank="1" showInputMessage="1" showErrorMessage="1" sqref="L109 L88:L107 L4:L86" xr:uid="{8C6F6B1C-5271-4716-AC7C-C6E2F071D631}">
      <formula1>"plausibel,nicht plausibel, nicht notwendig"</formula1>
    </dataValidation>
  </dataValidations>
  <pageMargins left="0.23622047244094491" right="0.23622047244094491" top="0.51181102362204722" bottom="0.74803149606299213" header="0.23622047244094491" footer="0.31496062992125984"/>
  <pageSetup paperSize="9" scale="56" fitToHeight="0" orientation="landscape" r:id="rId1"/>
  <headerFooter>
    <oddHeader>&amp;L&amp;20Monitoring 2022</oddHeader>
    <oddFooter>&amp;L&amp;D&amp;CQuality-Dashboard 2022&amp;R&amp;P von &amp;N</oddFooter>
  </headerFooter>
  <rowBreaks count="1" manualBreakCount="1">
    <brk id="84" max="11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B15"/>
  <sheetViews>
    <sheetView zoomScale="120" workbookViewId="0">
      <selection activeCell="F15" sqref="F15"/>
    </sheetView>
  </sheetViews>
  <sheetFormatPr baseColWidth="10" defaultColWidth="11.44140625" defaultRowHeight="14.4" x14ac:dyDescent="0.3"/>
  <sheetData>
    <row r="1" spans="1:2" x14ac:dyDescent="0.3">
      <c r="A1" s="47" t="s">
        <v>283</v>
      </c>
    </row>
    <row r="15" spans="1:2" x14ac:dyDescent="0.3">
      <c r="B15" t="s">
        <v>284</v>
      </c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C51BA-3B10-4BF1-BEBA-C887D1636859}">
  <dimension ref="A1:Q16"/>
  <sheetViews>
    <sheetView zoomScale="141" workbookViewId="0">
      <selection activeCell="K24" sqref="K24"/>
    </sheetView>
  </sheetViews>
  <sheetFormatPr baseColWidth="10" defaultColWidth="11.44140625" defaultRowHeight="14.4" x14ac:dyDescent="0.3"/>
  <sheetData>
    <row r="1" spans="1:17" x14ac:dyDescent="0.3">
      <c r="A1" t="s">
        <v>56</v>
      </c>
      <c r="I1" t="s">
        <v>61</v>
      </c>
      <c r="Q1" t="s">
        <v>66</v>
      </c>
    </row>
    <row r="16" spans="1:17" x14ac:dyDescent="0.3">
      <c r="A16" t="s">
        <v>354</v>
      </c>
      <c r="I16" t="s">
        <v>355</v>
      </c>
      <c r="Q16" t="s">
        <v>356</v>
      </c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81D79-3EDB-4BDF-8C86-311F9C96D325}">
  <dimension ref="A1:Q11"/>
  <sheetViews>
    <sheetView zoomScale="125" workbookViewId="0">
      <selection activeCell="C15" sqref="C15"/>
    </sheetView>
  </sheetViews>
  <sheetFormatPr baseColWidth="10" defaultColWidth="11.44140625" defaultRowHeight="14.4" x14ac:dyDescent="0.3"/>
  <sheetData>
    <row r="1" spans="1:17" x14ac:dyDescent="0.3">
      <c r="A1" t="s">
        <v>362</v>
      </c>
      <c r="I1" t="s">
        <v>357</v>
      </c>
      <c r="Q1" t="s">
        <v>358</v>
      </c>
    </row>
    <row r="11" spans="1:17" x14ac:dyDescent="0.3">
      <c r="A11" t="s">
        <v>359</v>
      </c>
      <c r="I11" t="s">
        <v>360</v>
      </c>
      <c r="Q11" t="s">
        <v>361</v>
      </c>
    </row>
  </sheetData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7EC3B-73AC-4AC2-965C-13D31E32C080}">
  <dimension ref="A1:AW12"/>
  <sheetViews>
    <sheetView zoomScale="40" zoomScaleNormal="40" workbookViewId="0">
      <selection activeCell="P16" sqref="P16"/>
    </sheetView>
  </sheetViews>
  <sheetFormatPr baseColWidth="10" defaultColWidth="11.44140625" defaultRowHeight="14.4" x14ac:dyDescent="0.3"/>
  <sheetData>
    <row r="1" spans="1:49" x14ac:dyDescent="0.3">
      <c r="A1" t="s">
        <v>363</v>
      </c>
      <c r="I1" t="s">
        <v>364</v>
      </c>
      <c r="Q1" t="s">
        <v>365</v>
      </c>
      <c r="Y1" t="s">
        <v>366</v>
      </c>
      <c r="AG1" t="s">
        <v>367</v>
      </c>
      <c r="AO1" t="s">
        <v>368</v>
      </c>
      <c r="AW1" t="s">
        <v>369</v>
      </c>
    </row>
    <row r="12" spans="1:49" x14ac:dyDescent="0.3">
      <c r="A12" t="s">
        <v>370</v>
      </c>
      <c r="I12" t="s">
        <v>371</v>
      </c>
      <c r="Q12" t="s">
        <v>372</v>
      </c>
      <c r="Y12" t="s">
        <v>373</v>
      </c>
      <c r="AG12" t="s">
        <v>374</v>
      </c>
      <c r="AO12" t="s">
        <v>375</v>
      </c>
      <c r="AW12" t="s">
        <v>376</v>
      </c>
    </row>
  </sheetData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C188A-AD73-4E4E-817A-23216C518103}">
  <dimension ref="A1:A12"/>
  <sheetViews>
    <sheetView workbookViewId="0">
      <selection activeCell="K25" sqref="K25"/>
    </sheetView>
  </sheetViews>
  <sheetFormatPr baseColWidth="10" defaultColWidth="11.44140625" defaultRowHeight="14.4" x14ac:dyDescent="0.3"/>
  <sheetData>
    <row r="1" spans="1:1" x14ac:dyDescent="0.3">
      <c r="A1" t="s">
        <v>378</v>
      </c>
    </row>
    <row r="12" spans="1:1" x14ac:dyDescent="0.3">
      <c r="A12" t="s">
        <v>377</v>
      </c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DB55C-1277-4E0D-A9CF-54DE9FD2E85A}">
  <dimension ref="A1:A14"/>
  <sheetViews>
    <sheetView workbookViewId="0">
      <selection activeCell="E15" sqref="E15"/>
    </sheetView>
  </sheetViews>
  <sheetFormatPr baseColWidth="10" defaultColWidth="11.44140625" defaultRowHeight="14.4" x14ac:dyDescent="0.3"/>
  <sheetData>
    <row r="1" spans="1:1" x14ac:dyDescent="0.3">
      <c r="A1" t="s">
        <v>380</v>
      </c>
    </row>
    <row r="14" spans="1:1" x14ac:dyDescent="0.3">
      <c r="A14" t="s">
        <v>379</v>
      </c>
    </row>
  </sheetData>
  <pageMargins left="0.7" right="0.7" top="0.78740157499999996" bottom="0.78740157499999996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7DE75-65AF-46F6-81F2-62F07E784B7C}">
  <dimension ref="A1:A13"/>
  <sheetViews>
    <sheetView zoomScaleNormal="100" workbookViewId="0">
      <selection activeCell="F14" sqref="F14"/>
    </sheetView>
  </sheetViews>
  <sheetFormatPr baseColWidth="10" defaultColWidth="11.44140625" defaultRowHeight="14.4" x14ac:dyDescent="0.3"/>
  <sheetData>
    <row r="1" spans="1:1" x14ac:dyDescent="0.3">
      <c r="A1" t="s">
        <v>382</v>
      </c>
    </row>
    <row r="13" spans="1:1" x14ac:dyDescent="0.3">
      <c r="A13" t="s">
        <v>381</v>
      </c>
    </row>
  </sheetData>
  <pageMargins left="0.7" right="0.7" top="0.78740157499999996" bottom="0.78740157499999996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B22"/>
  <sheetViews>
    <sheetView workbookViewId="0"/>
  </sheetViews>
  <sheetFormatPr baseColWidth="10" defaultColWidth="11.44140625" defaultRowHeight="14.4" x14ac:dyDescent="0.3"/>
  <sheetData>
    <row r="1" spans="1:1" x14ac:dyDescent="0.3">
      <c r="A1" s="47" t="s">
        <v>285</v>
      </c>
    </row>
    <row r="22" spans="2:2" x14ac:dyDescent="0.3">
      <c r="B22" t="s">
        <v>286</v>
      </c>
    </row>
  </sheetData>
  <pageMargins left="0.7" right="0.7" top="0.78740157499999996" bottom="0.78740157499999996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ColWidth="11.44140625" defaultRowHeight="14.4" x14ac:dyDescent="0.3"/>
  <sheetData>
    <row r="1" spans="1:1" x14ac:dyDescent="0.3">
      <c r="A1" t="s">
        <v>287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H100"/>
  <sheetViews>
    <sheetView workbookViewId="0">
      <selection activeCell="E11" sqref="E11"/>
    </sheetView>
  </sheetViews>
  <sheetFormatPr baseColWidth="10" defaultColWidth="11.44140625" defaultRowHeight="14.4" x14ac:dyDescent="0.3"/>
  <cols>
    <col min="1" max="1" width="22.44140625" customWidth="1"/>
    <col min="2" max="2" width="25" customWidth="1"/>
    <col min="3" max="3" width="49.44140625" customWidth="1"/>
    <col min="4" max="4" width="21.44140625" customWidth="1"/>
    <col min="5" max="5" width="19.6640625" customWidth="1"/>
    <col min="6" max="6" width="22.5546875" customWidth="1"/>
    <col min="7" max="7" width="23.44140625" customWidth="1"/>
    <col min="8" max="8" width="21.44140625" customWidth="1"/>
  </cols>
  <sheetData>
    <row r="1" spans="1:8" ht="29.25" customHeight="1" x14ac:dyDescent="0.3">
      <c r="A1" s="235" t="s">
        <v>121</v>
      </c>
      <c r="B1" s="75" t="s">
        <v>122</v>
      </c>
      <c r="C1" s="236" t="s">
        <v>123</v>
      </c>
      <c r="D1" s="76" t="s">
        <v>124</v>
      </c>
      <c r="E1" s="76" t="s">
        <v>125</v>
      </c>
      <c r="F1" s="76" t="s">
        <v>13</v>
      </c>
      <c r="G1" s="237" t="s">
        <v>126</v>
      </c>
      <c r="H1" s="76" t="s">
        <v>127</v>
      </c>
    </row>
    <row r="2" spans="1:8" ht="23.25" customHeight="1" x14ac:dyDescent="0.3">
      <c r="A2" s="238"/>
      <c r="B2" s="238" t="s">
        <v>128</v>
      </c>
      <c r="C2" s="232"/>
      <c r="D2" s="233"/>
      <c r="E2" s="60"/>
      <c r="F2" s="60"/>
      <c r="G2" s="74"/>
      <c r="H2" s="60">
        <f t="shared" ref="H2:H10" si="0">IF(B2="interventionelle",+F2,0)</f>
        <v>0</v>
      </c>
    </row>
    <row r="3" spans="1:8" ht="21" customHeight="1" x14ac:dyDescent="0.3">
      <c r="A3" s="238"/>
      <c r="B3" s="238" t="s">
        <v>128</v>
      </c>
      <c r="C3" s="232"/>
      <c r="D3" s="233"/>
      <c r="E3" s="234"/>
      <c r="F3" s="60"/>
      <c r="G3" s="74"/>
      <c r="H3" s="60">
        <f t="shared" si="0"/>
        <v>0</v>
      </c>
    </row>
    <row r="4" spans="1:8" ht="21" customHeight="1" x14ac:dyDescent="0.3">
      <c r="A4" s="238"/>
      <c r="B4" s="238" t="s">
        <v>128</v>
      </c>
      <c r="C4" s="232"/>
      <c r="D4" s="233"/>
      <c r="E4" s="234"/>
      <c r="F4" s="60"/>
      <c r="G4" s="74"/>
      <c r="H4" s="60">
        <f t="shared" si="0"/>
        <v>0</v>
      </c>
    </row>
    <row r="5" spans="1:8" ht="21" customHeight="1" x14ac:dyDescent="0.3">
      <c r="A5" s="238"/>
      <c r="B5" s="238" t="s">
        <v>128</v>
      </c>
      <c r="C5" s="232"/>
      <c r="D5" s="233"/>
      <c r="E5" s="234"/>
      <c r="F5" s="60"/>
      <c r="G5" s="239"/>
      <c r="H5" s="60">
        <f t="shared" si="0"/>
        <v>0</v>
      </c>
    </row>
    <row r="6" spans="1:8" ht="21" customHeight="1" x14ac:dyDescent="0.3">
      <c r="A6" s="238"/>
      <c r="B6" s="238" t="s">
        <v>128</v>
      </c>
      <c r="C6" s="232"/>
      <c r="D6" s="233"/>
      <c r="E6" s="234"/>
      <c r="F6" s="60"/>
      <c r="G6" s="239"/>
      <c r="H6" s="60">
        <f t="shared" si="0"/>
        <v>0</v>
      </c>
    </row>
    <row r="7" spans="1:8" ht="21" customHeight="1" x14ac:dyDescent="0.3">
      <c r="A7" s="238"/>
      <c r="B7" s="238" t="s">
        <v>128</v>
      </c>
      <c r="C7" s="232"/>
      <c r="D7" s="233"/>
      <c r="E7" s="234"/>
      <c r="F7" s="60"/>
      <c r="G7" s="239"/>
      <c r="H7" s="60">
        <f t="shared" si="0"/>
        <v>0</v>
      </c>
    </row>
    <row r="8" spans="1:8" ht="20.25" customHeight="1" x14ac:dyDescent="0.3">
      <c r="A8" s="238"/>
      <c r="B8" s="238" t="s">
        <v>128</v>
      </c>
      <c r="C8" s="232"/>
      <c r="D8" s="233"/>
      <c r="E8" s="234"/>
      <c r="F8" s="60"/>
      <c r="G8" s="60"/>
      <c r="H8" s="60">
        <f t="shared" si="0"/>
        <v>0</v>
      </c>
    </row>
    <row r="9" spans="1:8" ht="20.25" customHeight="1" x14ac:dyDescent="0.3">
      <c r="A9" s="238"/>
      <c r="B9" s="238" t="s">
        <v>128</v>
      </c>
      <c r="C9" s="232"/>
      <c r="D9" s="233"/>
      <c r="E9" s="234"/>
      <c r="F9" s="60"/>
      <c r="G9" s="60"/>
      <c r="H9" s="60">
        <f t="shared" si="0"/>
        <v>0</v>
      </c>
    </row>
    <row r="10" spans="1:8" ht="21" customHeight="1" x14ac:dyDescent="0.3">
      <c r="A10" s="238"/>
      <c r="B10" s="238" t="s">
        <v>128</v>
      </c>
      <c r="C10" s="232"/>
      <c r="D10" s="233"/>
      <c r="E10" s="234"/>
      <c r="F10" s="60"/>
      <c r="G10" s="60"/>
      <c r="H10" s="60">
        <f t="shared" si="0"/>
        <v>0</v>
      </c>
    </row>
    <row r="11" spans="1:8" ht="21.75" customHeight="1" thickBot="1" x14ac:dyDescent="0.35">
      <c r="A11" s="240"/>
      <c r="B11" s="238" t="s">
        <v>128</v>
      </c>
      <c r="C11" s="241"/>
      <c r="D11" s="242"/>
      <c r="E11" s="243" t="s">
        <v>129</v>
      </c>
      <c r="F11" s="244">
        <f>SUM(F2:F10)</f>
        <v>0</v>
      </c>
      <c r="G11" s="245"/>
      <c r="H11" s="244">
        <f>SUM(H2:H10)</f>
        <v>0</v>
      </c>
    </row>
    <row r="13" spans="1:8" x14ac:dyDescent="0.3">
      <c r="A13" s="28" t="s">
        <v>130</v>
      </c>
      <c r="B13" s="29"/>
      <c r="C13" s="29"/>
      <c r="D13" s="29"/>
      <c r="E13" s="29"/>
      <c r="F13" s="29"/>
      <c r="G13" s="29"/>
      <c r="H13" s="30"/>
    </row>
    <row r="14" spans="1:8" ht="26.4" x14ac:dyDescent="0.3">
      <c r="A14" s="246" t="s">
        <v>131</v>
      </c>
      <c r="B14" s="247" t="s">
        <v>127</v>
      </c>
      <c r="C14" s="247" t="s">
        <v>132</v>
      </c>
      <c r="D14" s="248">
        <v>40997</v>
      </c>
      <c r="E14" s="249" t="s">
        <v>133</v>
      </c>
      <c r="F14" s="249">
        <v>20</v>
      </c>
      <c r="G14" s="31" t="s">
        <v>134</v>
      </c>
      <c r="H14" s="77">
        <f>IF(B14="interventionelle",+F14,0)</f>
        <v>20</v>
      </c>
    </row>
    <row r="90" spans="1:1" x14ac:dyDescent="0.3">
      <c r="A90" s="72" t="s">
        <v>135</v>
      </c>
    </row>
    <row r="91" spans="1:1" x14ac:dyDescent="0.3">
      <c r="A91" t="s">
        <v>136</v>
      </c>
    </row>
    <row r="92" spans="1:1" x14ac:dyDescent="0.3">
      <c r="A92" t="s">
        <v>137</v>
      </c>
    </row>
    <row r="93" spans="1:1" x14ac:dyDescent="0.3">
      <c r="A93" t="s">
        <v>138</v>
      </c>
    </row>
    <row r="100" spans="2:2" x14ac:dyDescent="0.3">
      <c r="B100" s="73" t="s">
        <v>136</v>
      </c>
    </row>
  </sheetData>
  <sheetProtection formatRows="0" insertRows="0" selectLockedCells="1"/>
  <dataValidations count="2">
    <dataValidation type="list" allowBlank="1" showInputMessage="1" showErrorMessage="1" sqref="E2:E10" xr:uid="{57F76900-FA8F-4A6A-BE8F-C659156EA2D8}">
      <formula1>"offen, geschlossen"</formula1>
    </dataValidation>
    <dataValidation type="list" allowBlank="1" showInputMessage="1" showErrorMessage="1" sqref="A91:A93 B100 B2:B11 B14" xr:uid="{AC9E6FAF-452F-41A6-B7DF-95106ECC6CBB}">
      <formula1>$A$91:$A$93</formula1>
    </dataValidation>
  </dataValidations>
  <hyperlinks>
    <hyperlink ref="G14" r:id="rId1" display="link" xr:uid="{C14A6620-384F-4286-9E6D-27DA1FE74B5C}"/>
  </hyperlinks>
  <pageMargins left="0.7" right="0.7" top="0.78740157499999996" bottom="0.78740157499999996" header="0.3" footer="0.3"/>
  <pageSetup paperSize="9" scale="94" orientation="landscape" r:id="rId2"/>
  <colBreaks count="1" manualBreakCount="1">
    <brk id="7" max="1048575" man="1"/>
  </colBreak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A3"/>
  <sheetViews>
    <sheetView workbookViewId="0"/>
  </sheetViews>
  <sheetFormatPr baseColWidth="10" defaultColWidth="11.44140625" defaultRowHeight="14.4" x14ac:dyDescent="0.3"/>
  <sheetData>
    <row r="1" spans="1:1" x14ac:dyDescent="0.3">
      <c r="A1" s="250" t="s">
        <v>139</v>
      </c>
    </row>
    <row r="3" spans="1:1" x14ac:dyDescent="0.3">
      <c r="A3" t="s">
        <v>140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B12"/>
  <sheetViews>
    <sheetView workbookViewId="0"/>
  </sheetViews>
  <sheetFormatPr baseColWidth="10" defaultColWidth="11.44140625" defaultRowHeight="14.4" x14ac:dyDescent="0.3"/>
  <sheetData>
    <row r="1" spans="1:2" x14ac:dyDescent="0.3">
      <c r="A1" s="47" t="s">
        <v>141</v>
      </c>
    </row>
    <row r="12" spans="1:2" x14ac:dyDescent="0.3">
      <c r="B12" t="s">
        <v>142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0EE30-4EF9-44B7-B5B4-34734E2A3374}">
  <dimension ref="A1:H109"/>
  <sheetViews>
    <sheetView topLeftCell="E1" workbookViewId="0">
      <selection activeCell="B107" sqref="B107:C108"/>
    </sheetView>
  </sheetViews>
  <sheetFormatPr baseColWidth="10" defaultColWidth="11.44140625" defaultRowHeight="14.4" x14ac:dyDescent="0.3"/>
  <cols>
    <col min="1" max="1" width="4" style="2" bestFit="1" customWidth="1"/>
    <col min="2" max="2" width="33.6640625" style="4" customWidth="1"/>
    <col min="3" max="3" width="29.44140625" style="4" customWidth="1"/>
    <col min="4" max="4" width="5" style="4" customWidth="1"/>
    <col min="5" max="5" width="77.88671875" bestFit="1" customWidth="1"/>
    <col min="6" max="6" width="44.5546875" customWidth="1"/>
    <col min="7" max="7" width="78.33203125" customWidth="1"/>
    <col min="8" max="8" width="24.6640625" bestFit="1" customWidth="1"/>
  </cols>
  <sheetData>
    <row r="1" spans="1:8" ht="15" thickBot="1" x14ac:dyDescent="0.35">
      <c r="A1" s="334"/>
      <c r="B1" s="335"/>
      <c r="C1" s="335"/>
      <c r="D1" s="335"/>
      <c r="E1" s="112"/>
      <c r="G1" s="111"/>
    </row>
    <row r="2" spans="1:8" ht="27.6" thickBot="1" x14ac:dyDescent="0.35">
      <c r="A2" s="123" t="s">
        <v>1</v>
      </c>
      <c r="B2" s="91" t="s">
        <v>3</v>
      </c>
      <c r="C2" s="123" t="s">
        <v>143</v>
      </c>
      <c r="D2" s="123" t="s">
        <v>144</v>
      </c>
      <c r="E2" s="123" t="s">
        <v>145</v>
      </c>
      <c r="F2" s="123" t="s">
        <v>146</v>
      </c>
      <c r="G2" s="123" t="s">
        <v>147</v>
      </c>
      <c r="H2" s="123" t="s">
        <v>148</v>
      </c>
    </row>
    <row r="3" spans="1:8" ht="14.4" customHeight="1" x14ac:dyDescent="0.3">
      <c r="A3" s="508" t="s">
        <v>9</v>
      </c>
      <c r="B3" s="454" t="s">
        <v>11</v>
      </c>
      <c r="C3" s="33" t="s">
        <v>13</v>
      </c>
      <c r="D3" s="126">
        <v>9027</v>
      </c>
      <c r="E3" s="127" t="s">
        <v>149</v>
      </c>
      <c r="F3" s="128" t="s">
        <v>150</v>
      </c>
      <c r="G3" s="129" t="s">
        <v>151</v>
      </c>
      <c r="H3" s="130" t="s">
        <v>152</v>
      </c>
    </row>
    <row r="4" spans="1:8" ht="26.4" x14ac:dyDescent="0.3">
      <c r="A4" s="509"/>
      <c r="B4" s="455"/>
      <c r="C4" s="35" t="s">
        <v>15</v>
      </c>
      <c r="D4" s="117">
        <v>9028</v>
      </c>
      <c r="E4" s="113" t="s">
        <v>153</v>
      </c>
      <c r="F4" s="114" t="s">
        <v>154</v>
      </c>
      <c r="G4" s="115" t="s">
        <v>151</v>
      </c>
      <c r="H4" s="131" t="s">
        <v>152</v>
      </c>
    </row>
    <row r="5" spans="1:8" ht="28.8" x14ac:dyDescent="0.3">
      <c r="A5" s="509"/>
      <c r="B5" s="455"/>
      <c r="C5" s="36" t="s">
        <v>17</v>
      </c>
      <c r="D5" s="117">
        <v>9029</v>
      </c>
      <c r="E5" s="113" t="s">
        <v>155</v>
      </c>
      <c r="F5" s="114" t="s">
        <v>156</v>
      </c>
      <c r="G5" s="116" t="s">
        <v>157</v>
      </c>
      <c r="H5" s="131" t="s">
        <v>152</v>
      </c>
    </row>
    <row r="6" spans="1:8" ht="29.4" thickBot="1" x14ac:dyDescent="0.35">
      <c r="A6" s="509"/>
      <c r="B6" s="455"/>
      <c r="C6" s="38" t="s">
        <v>19</v>
      </c>
      <c r="D6" s="117">
        <v>9030</v>
      </c>
      <c r="E6" s="113" t="s">
        <v>158</v>
      </c>
      <c r="F6" s="114" t="s">
        <v>159</v>
      </c>
      <c r="G6" s="116" t="s">
        <v>160</v>
      </c>
      <c r="H6" s="131" t="s">
        <v>152</v>
      </c>
    </row>
    <row r="7" spans="1:8" ht="27" hidden="1" customHeight="1" thickBot="1" x14ac:dyDescent="0.35">
      <c r="A7" s="510"/>
      <c r="B7" s="456"/>
      <c r="C7" s="189" t="s">
        <v>21</v>
      </c>
      <c r="D7" s="349"/>
      <c r="E7" s="132"/>
      <c r="F7" s="132"/>
      <c r="G7" s="132"/>
      <c r="H7" s="133"/>
    </row>
    <row r="8" spans="1:8" ht="40.200000000000003" thickBot="1" x14ac:dyDescent="0.35">
      <c r="A8" s="134" t="s">
        <v>22</v>
      </c>
      <c r="B8" s="199" t="s">
        <v>24</v>
      </c>
      <c r="C8" s="97" t="s">
        <v>25</v>
      </c>
      <c r="D8" s="135">
        <v>9031</v>
      </c>
      <c r="E8" s="136" t="s">
        <v>161</v>
      </c>
      <c r="F8" s="137" t="s">
        <v>154</v>
      </c>
      <c r="G8" s="138" t="s">
        <v>162</v>
      </c>
      <c r="H8" s="139" t="s">
        <v>163</v>
      </c>
    </row>
    <row r="9" spans="1:8" ht="53.4" thickBot="1" x14ac:dyDescent="0.35">
      <c r="A9" s="141">
        <v>2</v>
      </c>
      <c r="B9" s="142" t="s">
        <v>27</v>
      </c>
      <c r="C9" s="143" t="s">
        <v>28</v>
      </c>
      <c r="D9" s="135">
        <v>9032</v>
      </c>
      <c r="E9" s="136" t="s">
        <v>164</v>
      </c>
      <c r="F9" s="137" t="s">
        <v>165</v>
      </c>
      <c r="G9" s="138" t="s">
        <v>162</v>
      </c>
      <c r="H9" s="139" t="s">
        <v>163</v>
      </c>
    </row>
    <row r="10" spans="1:8" ht="26.4" hidden="1" x14ac:dyDescent="0.3">
      <c r="A10" s="511">
        <v>3</v>
      </c>
      <c r="B10" s="489" t="s">
        <v>166</v>
      </c>
      <c r="C10" s="124" t="s">
        <v>167</v>
      </c>
      <c r="D10" s="140"/>
      <c r="E10" s="125"/>
      <c r="F10" s="125"/>
      <c r="G10" s="125"/>
      <c r="H10" s="125"/>
    </row>
    <row r="11" spans="1:8" hidden="1" x14ac:dyDescent="0.3">
      <c r="A11" s="499"/>
      <c r="B11" s="495"/>
      <c r="C11" s="512" t="s">
        <v>168</v>
      </c>
      <c r="D11" s="117"/>
      <c r="E11" s="115"/>
      <c r="F11" s="115"/>
      <c r="G11" s="115"/>
      <c r="H11" s="115"/>
    </row>
    <row r="12" spans="1:8" hidden="1" x14ac:dyDescent="0.3">
      <c r="A12" s="499"/>
      <c r="B12" s="495"/>
      <c r="C12" s="512"/>
      <c r="D12" s="117"/>
      <c r="E12" s="115"/>
      <c r="F12" s="115"/>
      <c r="G12" s="115"/>
      <c r="H12" s="115"/>
    </row>
    <row r="13" spans="1:8" hidden="1" x14ac:dyDescent="0.3">
      <c r="A13" s="499"/>
      <c r="B13" s="495"/>
      <c r="C13" s="512"/>
      <c r="D13" s="117"/>
      <c r="E13" s="115"/>
      <c r="F13" s="115"/>
      <c r="G13" s="115"/>
      <c r="H13" s="115"/>
    </row>
    <row r="14" spans="1:8" hidden="1" x14ac:dyDescent="0.3">
      <c r="A14" s="499"/>
      <c r="B14" s="495"/>
      <c r="C14" s="512"/>
      <c r="D14" s="117"/>
      <c r="E14" s="115"/>
      <c r="F14" s="115"/>
      <c r="G14" s="115"/>
      <c r="H14" s="115"/>
    </row>
    <row r="15" spans="1:8" hidden="1" x14ac:dyDescent="0.3">
      <c r="A15" s="499"/>
      <c r="B15" s="495"/>
      <c r="C15" s="512" t="s">
        <v>169</v>
      </c>
      <c r="D15" s="117"/>
      <c r="E15" s="115"/>
      <c r="F15" s="115"/>
      <c r="G15" s="115"/>
      <c r="H15" s="115"/>
    </row>
    <row r="16" spans="1:8" hidden="1" x14ac:dyDescent="0.3">
      <c r="A16" s="499"/>
      <c r="B16" s="495"/>
      <c r="C16" s="512"/>
      <c r="D16" s="117"/>
      <c r="E16" s="115"/>
      <c r="F16" s="115"/>
      <c r="G16" s="115"/>
      <c r="H16" s="115"/>
    </row>
    <row r="17" spans="1:8" hidden="1" x14ac:dyDescent="0.3">
      <c r="A17" s="499"/>
      <c r="B17" s="495"/>
      <c r="C17" s="512"/>
      <c r="D17" s="117"/>
      <c r="E17" s="115"/>
      <c r="F17" s="115"/>
      <c r="G17" s="115"/>
      <c r="H17" s="115"/>
    </row>
    <row r="18" spans="1:8" hidden="1" x14ac:dyDescent="0.3">
      <c r="A18" s="499"/>
      <c r="B18" s="495"/>
      <c r="C18" s="512"/>
      <c r="D18" s="117"/>
      <c r="E18" s="115"/>
      <c r="F18" s="115"/>
      <c r="G18" s="115"/>
      <c r="H18" s="115"/>
    </row>
    <row r="19" spans="1:8" ht="39.6" hidden="1" x14ac:dyDescent="0.3">
      <c r="A19" s="499"/>
      <c r="B19" s="495"/>
      <c r="C19" s="120" t="s">
        <v>170</v>
      </c>
      <c r="D19" s="118"/>
      <c r="E19" s="115"/>
      <c r="F19" s="115"/>
      <c r="G19" s="115"/>
      <c r="H19" s="115"/>
    </row>
    <row r="20" spans="1:8" hidden="1" x14ac:dyDescent="0.3">
      <c r="A20" s="499"/>
      <c r="B20" s="495"/>
      <c r="C20" s="495" t="s">
        <v>171</v>
      </c>
      <c r="D20" s="118"/>
      <c r="E20" s="115"/>
      <c r="F20" s="115"/>
      <c r="G20" s="115"/>
      <c r="H20" s="115"/>
    </row>
    <row r="21" spans="1:8" hidden="1" x14ac:dyDescent="0.3">
      <c r="A21" s="499"/>
      <c r="B21" s="495"/>
      <c r="C21" s="495"/>
      <c r="D21" s="118"/>
      <c r="E21" s="115"/>
      <c r="F21" s="115"/>
      <c r="G21" s="115"/>
      <c r="H21" s="115"/>
    </row>
    <row r="22" spans="1:8" hidden="1" x14ac:dyDescent="0.3">
      <c r="A22" s="499"/>
      <c r="B22" s="495"/>
      <c r="C22" s="495"/>
      <c r="D22" s="118"/>
      <c r="E22" s="115"/>
      <c r="F22" s="115"/>
      <c r="G22" s="115"/>
      <c r="H22" s="115"/>
    </row>
    <row r="23" spans="1:8" hidden="1" x14ac:dyDescent="0.3">
      <c r="A23" s="499"/>
      <c r="B23" s="495"/>
      <c r="C23" s="495"/>
      <c r="D23" s="118"/>
      <c r="E23" s="115"/>
      <c r="F23" s="115"/>
      <c r="G23" s="115"/>
      <c r="H23" s="115"/>
    </row>
    <row r="24" spans="1:8" ht="26.4" hidden="1" x14ac:dyDescent="0.3">
      <c r="A24" s="505">
        <v>4</v>
      </c>
      <c r="B24" s="495" t="s">
        <v>172</v>
      </c>
      <c r="C24" s="120" t="s">
        <v>173</v>
      </c>
      <c r="D24" s="118"/>
      <c r="E24" s="115"/>
      <c r="F24" s="115"/>
      <c r="G24" s="115"/>
      <c r="H24" s="115"/>
    </row>
    <row r="25" spans="1:8" hidden="1" x14ac:dyDescent="0.3">
      <c r="A25" s="505"/>
      <c r="B25" s="495"/>
      <c r="C25" s="507" t="s">
        <v>174</v>
      </c>
      <c r="D25" s="118"/>
      <c r="E25" s="115"/>
      <c r="F25" s="115"/>
      <c r="G25" s="115"/>
      <c r="H25" s="115"/>
    </row>
    <row r="26" spans="1:8" hidden="1" x14ac:dyDescent="0.3">
      <c r="A26" s="505"/>
      <c r="B26" s="495"/>
      <c r="C26" s="507"/>
      <c r="D26" s="118"/>
      <c r="E26" s="115"/>
      <c r="F26" s="115"/>
      <c r="G26" s="115"/>
      <c r="H26" s="115"/>
    </row>
    <row r="27" spans="1:8" hidden="1" x14ac:dyDescent="0.3">
      <c r="A27" s="505"/>
      <c r="B27" s="495"/>
      <c r="C27" s="507"/>
      <c r="D27" s="118"/>
      <c r="E27" s="115"/>
      <c r="F27" s="115"/>
      <c r="G27" s="115"/>
      <c r="H27" s="115"/>
    </row>
    <row r="28" spans="1:8" hidden="1" x14ac:dyDescent="0.3">
      <c r="A28" s="505"/>
      <c r="B28" s="495"/>
      <c r="C28" s="507"/>
      <c r="D28" s="118"/>
      <c r="E28" s="115"/>
      <c r="F28" s="115"/>
      <c r="G28" s="115"/>
      <c r="H28" s="115"/>
    </row>
    <row r="29" spans="1:8" hidden="1" x14ac:dyDescent="0.3">
      <c r="A29" s="505"/>
      <c r="B29" s="495"/>
      <c r="C29" s="507"/>
      <c r="D29" s="118"/>
      <c r="E29" s="115"/>
      <c r="F29" s="115"/>
      <c r="G29" s="115"/>
      <c r="H29" s="115"/>
    </row>
    <row r="30" spans="1:8" hidden="1" x14ac:dyDescent="0.3">
      <c r="A30" s="505"/>
      <c r="B30" s="495"/>
      <c r="C30" s="507"/>
      <c r="D30" s="118"/>
      <c r="E30" s="115"/>
      <c r="F30" s="115"/>
      <c r="G30" s="115"/>
      <c r="H30" s="115"/>
    </row>
    <row r="31" spans="1:8" hidden="1" x14ac:dyDescent="0.3">
      <c r="A31" s="505"/>
      <c r="B31" s="495"/>
      <c r="C31" s="507"/>
      <c r="D31" s="118"/>
      <c r="E31" s="115"/>
      <c r="F31" s="115"/>
      <c r="G31" s="115"/>
      <c r="H31" s="115"/>
    </row>
    <row r="32" spans="1:8" hidden="1" x14ac:dyDescent="0.3">
      <c r="A32" s="505"/>
      <c r="B32" s="495"/>
      <c r="C32" s="507"/>
      <c r="D32" s="118"/>
      <c r="E32" s="115"/>
      <c r="F32" s="115"/>
      <c r="G32" s="115"/>
      <c r="H32" s="115"/>
    </row>
    <row r="33" spans="1:8" hidden="1" x14ac:dyDescent="0.3">
      <c r="A33" s="505"/>
      <c r="B33" s="495"/>
      <c r="C33" s="507"/>
      <c r="D33" s="118"/>
      <c r="E33" s="115"/>
      <c r="F33" s="115"/>
      <c r="G33" s="115"/>
      <c r="H33" s="115"/>
    </row>
    <row r="34" spans="1:8" hidden="1" x14ac:dyDescent="0.3">
      <c r="A34" s="505"/>
      <c r="B34" s="495"/>
      <c r="C34" s="121" t="s">
        <v>175</v>
      </c>
      <c r="D34" s="118"/>
      <c r="E34" s="115"/>
      <c r="F34" s="115"/>
      <c r="G34" s="115"/>
      <c r="H34" s="115"/>
    </row>
    <row r="35" spans="1:8" ht="26.4" hidden="1" x14ac:dyDescent="0.3">
      <c r="A35" s="505">
        <v>5</v>
      </c>
      <c r="B35" s="495" t="s">
        <v>176</v>
      </c>
      <c r="C35" s="120" t="s">
        <v>177</v>
      </c>
      <c r="D35" s="118"/>
      <c r="E35" s="115"/>
      <c r="F35" s="115"/>
      <c r="G35" s="115"/>
      <c r="H35" s="115"/>
    </row>
    <row r="36" spans="1:8" hidden="1" x14ac:dyDescent="0.3">
      <c r="A36" s="505"/>
      <c r="B36" s="495"/>
      <c r="C36" s="495" t="s">
        <v>178</v>
      </c>
      <c r="D36" s="118"/>
      <c r="E36" s="115"/>
      <c r="F36" s="115"/>
      <c r="G36" s="115"/>
      <c r="H36" s="115"/>
    </row>
    <row r="37" spans="1:8" hidden="1" x14ac:dyDescent="0.3">
      <c r="A37" s="505"/>
      <c r="B37" s="495"/>
      <c r="C37" s="495"/>
      <c r="D37" s="118"/>
      <c r="E37" s="115"/>
      <c r="F37" s="115"/>
      <c r="G37" s="115"/>
      <c r="H37" s="115"/>
    </row>
    <row r="38" spans="1:8" hidden="1" x14ac:dyDescent="0.3">
      <c r="A38" s="505"/>
      <c r="B38" s="495"/>
      <c r="C38" s="495"/>
      <c r="D38" s="118"/>
      <c r="E38" s="115"/>
      <c r="F38" s="115"/>
      <c r="G38" s="115"/>
      <c r="H38" s="115"/>
    </row>
    <row r="39" spans="1:8" hidden="1" x14ac:dyDescent="0.3">
      <c r="A39" s="505"/>
      <c r="B39" s="495"/>
      <c r="C39" s="495"/>
      <c r="D39" s="118"/>
      <c r="E39" s="115"/>
      <c r="F39" s="115"/>
      <c r="G39" s="115"/>
      <c r="H39" s="115"/>
    </row>
    <row r="40" spans="1:8" hidden="1" x14ac:dyDescent="0.3">
      <c r="A40" s="505"/>
      <c r="B40" s="495"/>
      <c r="C40" s="495"/>
      <c r="D40" s="118"/>
      <c r="E40" s="115"/>
      <c r="F40" s="115"/>
      <c r="G40" s="115"/>
      <c r="H40" s="115"/>
    </row>
    <row r="41" spans="1:8" hidden="1" x14ac:dyDescent="0.3">
      <c r="A41" s="505"/>
      <c r="B41" s="495"/>
      <c r="C41" s="495"/>
      <c r="D41" s="118"/>
      <c r="E41" s="115"/>
      <c r="F41" s="115"/>
      <c r="G41" s="115"/>
      <c r="H41" s="115"/>
    </row>
    <row r="42" spans="1:8" hidden="1" x14ac:dyDescent="0.3">
      <c r="A42" s="505"/>
      <c r="B42" s="495"/>
      <c r="C42" s="495"/>
      <c r="D42" s="118"/>
      <c r="E42" s="115"/>
      <c r="F42" s="115"/>
      <c r="G42" s="115"/>
      <c r="H42" s="115"/>
    </row>
    <row r="43" spans="1:8" hidden="1" x14ac:dyDescent="0.3">
      <c r="A43" s="505"/>
      <c r="B43" s="495"/>
      <c r="C43" s="495"/>
      <c r="D43" s="118"/>
      <c r="E43" s="115"/>
      <c r="F43" s="115"/>
      <c r="G43" s="115"/>
      <c r="H43" s="115"/>
    </row>
    <row r="44" spans="1:8" hidden="1" x14ac:dyDescent="0.3">
      <c r="A44" s="505"/>
      <c r="B44" s="495"/>
      <c r="C44" s="495"/>
      <c r="D44" s="118"/>
      <c r="E44" s="115"/>
      <c r="F44" s="115"/>
      <c r="G44" s="115"/>
      <c r="H44" s="115"/>
    </row>
    <row r="45" spans="1:8" hidden="1" x14ac:dyDescent="0.3">
      <c r="A45" s="505"/>
      <c r="B45" s="495"/>
      <c r="C45" s="121" t="s">
        <v>175</v>
      </c>
      <c r="D45" s="118"/>
      <c r="E45" s="115"/>
      <c r="F45" s="115"/>
      <c r="G45" s="115"/>
      <c r="H45" s="115"/>
    </row>
    <row r="46" spans="1:8" ht="39.6" hidden="1" x14ac:dyDescent="0.3">
      <c r="A46" s="499">
        <v>6</v>
      </c>
      <c r="B46" s="495" t="s">
        <v>179</v>
      </c>
      <c r="C46" s="120" t="s">
        <v>180</v>
      </c>
      <c r="D46" s="118"/>
      <c r="E46" s="115"/>
      <c r="F46" s="115"/>
      <c r="G46" s="115"/>
      <c r="H46" s="115"/>
    </row>
    <row r="47" spans="1:8" ht="26.4" hidden="1" x14ac:dyDescent="0.3">
      <c r="A47" s="499"/>
      <c r="B47" s="495"/>
      <c r="C47" s="121" t="s">
        <v>181</v>
      </c>
      <c r="D47" s="118"/>
      <c r="E47" s="115"/>
      <c r="F47" s="115"/>
      <c r="G47" s="115"/>
      <c r="H47" s="115"/>
    </row>
    <row r="48" spans="1:8" ht="26.4" hidden="1" x14ac:dyDescent="0.3">
      <c r="A48" s="499"/>
      <c r="B48" s="495"/>
      <c r="C48" s="121" t="s">
        <v>182</v>
      </c>
      <c r="D48" s="118"/>
      <c r="E48" s="115"/>
      <c r="F48" s="115"/>
      <c r="G48" s="115"/>
      <c r="H48" s="115"/>
    </row>
    <row r="49" spans="1:8" ht="26.4" hidden="1" x14ac:dyDescent="0.3">
      <c r="A49" s="499"/>
      <c r="B49" s="495"/>
      <c r="C49" s="121" t="s">
        <v>183</v>
      </c>
      <c r="D49" s="118"/>
      <c r="E49" s="115"/>
      <c r="F49" s="115"/>
      <c r="G49" s="115"/>
      <c r="H49" s="115"/>
    </row>
    <row r="50" spans="1:8" ht="26.4" hidden="1" x14ac:dyDescent="0.3">
      <c r="A50" s="499"/>
      <c r="B50" s="495"/>
      <c r="C50" s="121" t="s">
        <v>184</v>
      </c>
      <c r="D50" s="118"/>
      <c r="E50" s="115"/>
      <c r="F50" s="115"/>
      <c r="G50" s="115"/>
      <c r="H50" s="115"/>
    </row>
    <row r="51" spans="1:8" ht="26.4" hidden="1" x14ac:dyDescent="0.3">
      <c r="A51" s="499"/>
      <c r="B51" s="495"/>
      <c r="C51" s="121" t="s">
        <v>185</v>
      </c>
      <c r="D51" s="118"/>
      <c r="E51" s="115"/>
      <c r="F51" s="115"/>
      <c r="G51" s="115"/>
      <c r="H51" s="115"/>
    </row>
    <row r="52" spans="1:8" ht="26.4" hidden="1" x14ac:dyDescent="0.3">
      <c r="A52" s="499"/>
      <c r="B52" s="495"/>
      <c r="C52" s="121" t="s">
        <v>186</v>
      </c>
      <c r="D52" s="118"/>
      <c r="E52" s="115"/>
      <c r="F52" s="115"/>
      <c r="G52" s="115"/>
      <c r="H52" s="115"/>
    </row>
    <row r="53" spans="1:8" ht="26.4" hidden="1" x14ac:dyDescent="0.3">
      <c r="A53" s="499"/>
      <c r="B53" s="495"/>
      <c r="C53" s="121" t="s">
        <v>187</v>
      </c>
      <c r="D53" s="118"/>
      <c r="E53" s="115"/>
      <c r="F53" s="115"/>
      <c r="G53" s="115"/>
      <c r="H53" s="115"/>
    </row>
    <row r="54" spans="1:8" ht="26.4" hidden="1" x14ac:dyDescent="0.3">
      <c r="A54" s="499"/>
      <c r="B54" s="495"/>
      <c r="C54" s="121" t="s">
        <v>188</v>
      </c>
      <c r="D54" s="118"/>
      <c r="E54" s="115"/>
      <c r="F54" s="115"/>
      <c r="G54" s="115"/>
      <c r="H54" s="115"/>
    </row>
    <row r="55" spans="1:8" ht="26.4" hidden="1" x14ac:dyDescent="0.3">
      <c r="A55" s="499"/>
      <c r="B55" s="495"/>
      <c r="C55" s="121" t="s">
        <v>189</v>
      </c>
      <c r="D55" s="118"/>
      <c r="E55" s="115"/>
      <c r="F55" s="115"/>
      <c r="G55" s="115"/>
      <c r="H55" s="115"/>
    </row>
    <row r="56" spans="1:8" hidden="1" x14ac:dyDescent="0.3">
      <c r="A56" s="499">
        <v>7</v>
      </c>
      <c r="B56" s="495" t="s">
        <v>190</v>
      </c>
      <c r="C56" s="120" t="s">
        <v>191</v>
      </c>
      <c r="D56" s="118"/>
      <c r="E56" s="115"/>
      <c r="F56" s="115"/>
      <c r="G56" s="115"/>
      <c r="H56" s="115"/>
    </row>
    <row r="57" spans="1:8" hidden="1" x14ac:dyDescent="0.3">
      <c r="A57" s="499"/>
      <c r="B57" s="495"/>
      <c r="C57" s="495" t="s">
        <v>192</v>
      </c>
      <c r="D57" s="118"/>
      <c r="E57" s="115"/>
      <c r="F57" s="115"/>
      <c r="G57" s="115"/>
      <c r="H57" s="115"/>
    </row>
    <row r="58" spans="1:8" hidden="1" x14ac:dyDescent="0.3">
      <c r="A58" s="499"/>
      <c r="B58" s="495"/>
      <c r="C58" s="495"/>
      <c r="D58" s="118"/>
      <c r="E58" s="115"/>
      <c r="F58" s="115"/>
      <c r="G58" s="115"/>
      <c r="H58" s="115"/>
    </row>
    <row r="59" spans="1:8" hidden="1" x14ac:dyDescent="0.3">
      <c r="A59" s="499"/>
      <c r="B59" s="495"/>
      <c r="C59" s="495"/>
      <c r="D59" s="118"/>
      <c r="E59" s="115"/>
      <c r="F59" s="115"/>
      <c r="G59" s="115"/>
      <c r="H59" s="115"/>
    </row>
    <row r="60" spans="1:8" hidden="1" x14ac:dyDescent="0.3">
      <c r="A60" s="499"/>
      <c r="B60" s="495"/>
      <c r="C60" s="495"/>
      <c r="D60" s="118"/>
      <c r="E60" s="115"/>
      <c r="F60" s="115"/>
      <c r="G60" s="115"/>
      <c r="H60" s="115"/>
    </row>
    <row r="61" spans="1:8" hidden="1" x14ac:dyDescent="0.3">
      <c r="A61" s="499"/>
      <c r="B61" s="495"/>
      <c r="C61" s="495"/>
      <c r="D61" s="118"/>
      <c r="E61" s="115"/>
      <c r="F61" s="115"/>
      <c r="G61" s="115"/>
      <c r="H61" s="115"/>
    </row>
    <row r="62" spans="1:8" hidden="1" x14ac:dyDescent="0.3">
      <c r="A62" s="499"/>
      <c r="B62" s="495"/>
      <c r="C62" s="495"/>
      <c r="D62" s="118"/>
      <c r="E62" s="115"/>
      <c r="F62" s="115"/>
      <c r="G62" s="115"/>
      <c r="H62" s="115"/>
    </row>
    <row r="63" spans="1:8" ht="26.4" hidden="1" x14ac:dyDescent="0.3">
      <c r="A63" s="499"/>
      <c r="B63" s="495"/>
      <c r="C63" s="121" t="s">
        <v>193</v>
      </c>
      <c r="D63" s="118"/>
      <c r="E63" s="115"/>
      <c r="F63" s="115"/>
      <c r="G63" s="115"/>
      <c r="H63" s="115"/>
    </row>
    <row r="64" spans="1:8" ht="66" hidden="1" x14ac:dyDescent="0.3">
      <c r="A64" s="122"/>
      <c r="B64" s="119" t="s">
        <v>194</v>
      </c>
      <c r="C64" s="121" t="s">
        <v>195</v>
      </c>
      <c r="D64" s="118"/>
      <c r="E64" s="115"/>
      <c r="F64" s="115"/>
      <c r="G64" s="115"/>
      <c r="H64" s="115"/>
    </row>
    <row r="65" spans="1:8" ht="26.4" hidden="1" x14ac:dyDescent="0.3">
      <c r="A65" s="122"/>
      <c r="B65" s="119" t="s">
        <v>196</v>
      </c>
      <c r="C65" s="121" t="s">
        <v>196</v>
      </c>
      <c r="D65" s="118"/>
      <c r="E65" s="115"/>
      <c r="F65" s="115"/>
      <c r="G65" s="115"/>
      <c r="H65" s="115"/>
    </row>
    <row r="66" spans="1:8" hidden="1" x14ac:dyDescent="0.3">
      <c r="A66" s="505">
        <v>8</v>
      </c>
      <c r="B66" s="495" t="s">
        <v>197</v>
      </c>
      <c r="C66" s="120" t="s">
        <v>198</v>
      </c>
      <c r="D66" s="118"/>
      <c r="E66" s="115"/>
      <c r="F66" s="115"/>
      <c r="G66" s="115"/>
      <c r="H66" s="115"/>
    </row>
    <row r="67" spans="1:8" hidden="1" x14ac:dyDescent="0.3">
      <c r="A67" s="505"/>
      <c r="B67" s="495"/>
      <c r="C67" s="506" t="s">
        <v>199</v>
      </c>
      <c r="D67" s="118"/>
      <c r="E67" s="115"/>
      <c r="F67" s="115"/>
      <c r="G67" s="115"/>
      <c r="H67" s="115"/>
    </row>
    <row r="68" spans="1:8" hidden="1" x14ac:dyDescent="0.3">
      <c r="A68" s="505"/>
      <c r="B68" s="495"/>
      <c r="C68" s="506"/>
      <c r="D68" s="118"/>
      <c r="E68" s="115"/>
      <c r="F68" s="115"/>
      <c r="G68" s="115"/>
      <c r="H68" s="115"/>
    </row>
    <row r="69" spans="1:8" hidden="1" x14ac:dyDescent="0.3">
      <c r="A69" s="505"/>
      <c r="B69" s="495"/>
      <c r="C69" s="506"/>
      <c r="D69" s="118"/>
      <c r="E69" s="115"/>
      <c r="F69" s="115"/>
      <c r="G69" s="115"/>
      <c r="H69" s="115"/>
    </row>
    <row r="70" spans="1:8" hidden="1" x14ac:dyDescent="0.3">
      <c r="A70" s="505"/>
      <c r="B70" s="495"/>
      <c r="C70" s="506"/>
      <c r="D70" s="118"/>
      <c r="E70" s="115"/>
      <c r="F70" s="115"/>
      <c r="G70" s="115"/>
      <c r="H70" s="115"/>
    </row>
    <row r="71" spans="1:8" hidden="1" x14ac:dyDescent="0.3">
      <c r="A71" s="505"/>
      <c r="B71" s="495"/>
      <c r="C71" s="506"/>
      <c r="D71" s="118"/>
      <c r="E71" s="115"/>
      <c r="F71" s="115"/>
      <c r="G71" s="115"/>
      <c r="H71" s="115"/>
    </row>
    <row r="72" spans="1:8" ht="26.4" hidden="1" x14ac:dyDescent="0.3">
      <c r="A72" s="505"/>
      <c r="B72" s="495"/>
      <c r="C72" s="121" t="s">
        <v>200</v>
      </c>
      <c r="D72" s="118"/>
      <c r="E72" s="115"/>
      <c r="F72" s="115"/>
      <c r="G72" s="115"/>
      <c r="H72" s="115"/>
    </row>
    <row r="73" spans="1:8" hidden="1" x14ac:dyDescent="0.3">
      <c r="A73" s="499">
        <v>9</v>
      </c>
      <c r="B73" s="495" t="s">
        <v>201</v>
      </c>
      <c r="C73" s="120" t="s">
        <v>202</v>
      </c>
      <c r="D73" s="118"/>
      <c r="E73" s="115"/>
      <c r="F73" s="115"/>
      <c r="G73" s="115"/>
      <c r="H73" s="115"/>
    </row>
    <row r="74" spans="1:8" ht="26.4" hidden="1" x14ac:dyDescent="0.3">
      <c r="A74" s="500"/>
      <c r="B74" s="490"/>
      <c r="C74" s="144" t="s">
        <v>203</v>
      </c>
      <c r="D74" s="145"/>
      <c r="E74" s="146"/>
      <c r="F74" s="146"/>
      <c r="G74" s="146"/>
      <c r="H74" s="146"/>
    </row>
    <row r="75" spans="1:8" ht="43.8" thickBot="1" x14ac:dyDescent="0.35">
      <c r="A75" s="501">
        <v>10</v>
      </c>
      <c r="B75" s="486" t="s">
        <v>44</v>
      </c>
      <c r="C75" s="486" t="s">
        <v>45</v>
      </c>
      <c r="D75" s="147">
        <v>9033</v>
      </c>
      <c r="E75" s="127" t="s">
        <v>204</v>
      </c>
      <c r="F75" s="152" t="s">
        <v>154</v>
      </c>
      <c r="G75" s="148" t="s">
        <v>205</v>
      </c>
      <c r="H75" s="130" t="s">
        <v>152</v>
      </c>
    </row>
    <row r="76" spans="1:8" ht="29.4" thickBot="1" x14ac:dyDescent="0.35">
      <c r="A76" s="502"/>
      <c r="B76" s="487"/>
      <c r="C76" s="487"/>
      <c r="D76" s="150">
        <v>9034</v>
      </c>
      <c r="E76" s="151" t="s">
        <v>206</v>
      </c>
      <c r="F76" s="152" t="s">
        <v>154</v>
      </c>
      <c r="G76" s="153" t="s">
        <v>160</v>
      </c>
      <c r="H76" s="133" t="s">
        <v>152</v>
      </c>
    </row>
    <row r="77" spans="1:8" ht="101.4" thickBot="1" x14ac:dyDescent="0.35">
      <c r="A77" s="501">
        <v>11</v>
      </c>
      <c r="B77" s="503" t="s">
        <v>48</v>
      </c>
      <c r="C77" s="493" t="s">
        <v>49</v>
      </c>
      <c r="D77" s="147">
        <v>9057</v>
      </c>
      <c r="E77" s="127" t="s">
        <v>207</v>
      </c>
      <c r="F77" s="152" t="s">
        <v>154</v>
      </c>
      <c r="G77" s="148" t="s">
        <v>208</v>
      </c>
      <c r="H77" s="130" t="s">
        <v>152</v>
      </c>
    </row>
    <row r="78" spans="1:8" ht="16.8" thickBot="1" x14ac:dyDescent="0.35">
      <c r="A78" s="502"/>
      <c r="B78" s="504"/>
      <c r="C78" s="492"/>
      <c r="D78" s="150">
        <v>9058</v>
      </c>
      <c r="E78" s="151" t="s">
        <v>209</v>
      </c>
      <c r="F78" s="152" t="s">
        <v>154</v>
      </c>
      <c r="G78" s="153" t="s">
        <v>151</v>
      </c>
      <c r="H78" s="133" t="s">
        <v>152</v>
      </c>
    </row>
    <row r="79" spans="1:8" ht="40.200000000000003" thickBot="1" x14ac:dyDescent="0.35">
      <c r="A79" s="154">
        <v>12</v>
      </c>
      <c r="B79" s="89" t="s">
        <v>51</v>
      </c>
      <c r="C79" s="195" t="s">
        <v>52</v>
      </c>
      <c r="D79" s="155">
        <v>9059</v>
      </c>
      <c r="E79" s="136" t="s">
        <v>210</v>
      </c>
      <c r="F79" s="137" t="s">
        <v>154</v>
      </c>
      <c r="G79" s="138" t="s">
        <v>211</v>
      </c>
      <c r="H79" s="139" t="s">
        <v>152</v>
      </c>
    </row>
    <row r="80" spans="1:8" ht="40.200000000000003" thickBot="1" x14ac:dyDescent="0.35">
      <c r="A80" s="156">
        <v>13</v>
      </c>
      <c r="B80" s="221" t="s">
        <v>54</v>
      </c>
      <c r="C80" s="196" t="s">
        <v>52</v>
      </c>
      <c r="D80" s="157">
        <v>9060</v>
      </c>
      <c r="E80" s="158" t="s">
        <v>212</v>
      </c>
      <c r="F80" s="159" t="s">
        <v>154</v>
      </c>
      <c r="G80" s="160" t="s">
        <v>213</v>
      </c>
      <c r="H80" s="161" t="s">
        <v>152</v>
      </c>
    </row>
    <row r="81" spans="1:8" ht="72.599999999999994" thickBot="1" x14ac:dyDescent="0.35">
      <c r="A81" s="154" t="s">
        <v>56</v>
      </c>
      <c r="B81" s="51" t="s">
        <v>57</v>
      </c>
      <c r="C81" s="191" t="s">
        <v>59</v>
      </c>
      <c r="D81" s="155">
        <v>9061</v>
      </c>
      <c r="E81" s="136" t="s">
        <v>214</v>
      </c>
      <c r="F81" s="137" t="s">
        <v>154</v>
      </c>
      <c r="G81" s="138" t="s">
        <v>215</v>
      </c>
      <c r="H81" s="139" t="s">
        <v>152</v>
      </c>
    </row>
    <row r="82" spans="1:8" ht="101.4" thickBot="1" x14ac:dyDescent="0.35">
      <c r="A82" s="154" t="s">
        <v>61</v>
      </c>
      <c r="B82" s="223" t="s">
        <v>62</v>
      </c>
      <c r="C82" s="197" t="s">
        <v>64</v>
      </c>
      <c r="D82" s="155">
        <v>9062</v>
      </c>
      <c r="E82" s="136" t="s">
        <v>216</v>
      </c>
      <c r="F82" s="137" t="s">
        <v>217</v>
      </c>
      <c r="G82" s="138" t="s">
        <v>218</v>
      </c>
      <c r="H82" s="139" t="s">
        <v>152</v>
      </c>
    </row>
    <row r="83" spans="1:8" ht="87" thickBot="1" x14ac:dyDescent="0.35">
      <c r="A83" s="154" t="s">
        <v>66</v>
      </c>
      <c r="B83" s="224" t="s">
        <v>67</v>
      </c>
      <c r="C83" s="188" t="s">
        <v>64</v>
      </c>
      <c r="D83" s="155">
        <v>9063</v>
      </c>
      <c r="E83" s="136" t="s">
        <v>219</v>
      </c>
      <c r="F83" s="137" t="s">
        <v>217</v>
      </c>
      <c r="G83" s="138" t="s">
        <v>220</v>
      </c>
      <c r="H83" s="139" t="s">
        <v>152</v>
      </c>
    </row>
    <row r="84" spans="1:8" ht="43.2" customHeight="1" x14ac:dyDescent="0.3">
      <c r="A84" s="482">
        <v>15</v>
      </c>
      <c r="B84" s="454" t="s">
        <v>69</v>
      </c>
      <c r="C84" s="33" t="s">
        <v>70</v>
      </c>
      <c r="D84" s="163">
        <v>9064</v>
      </c>
      <c r="E84" s="158" t="s">
        <v>221</v>
      </c>
      <c r="F84" s="159" t="s">
        <v>154</v>
      </c>
      <c r="G84" s="164" t="s">
        <v>222</v>
      </c>
      <c r="H84" s="165" t="s">
        <v>152</v>
      </c>
    </row>
    <row r="85" spans="1:8" ht="72" x14ac:dyDescent="0.3">
      <c r="A85" s="494"/>
      <c r="B85" s="455"/>
      <c r="C85" s="35" t="s">
        <v>72</v>
      </c>
      <c r="D85" s="166">
        <v>9065</v>
      </c>
      <c r="E85" s="167" t="s">
        <v>223</v>
      </c>
      <c r="F85" s="168" t="s">
        <v>224</v>
      </c>
      <c r="G85" s="169" t="s">
        <v>225</v>
      </c>
      <c r="H85" s="170" t="s">
        <v>152</v>
      </c>
    </row>
    <row r="86" spans="1:8" ht="72.599999999999994" thickBot="1" x14ac:dyDescent="0.35">
      <c r="A86" s="494"/>
      <c r="B86" s="455"/>
      <c r="C86" s="48" t="s">
        <v>74</v>
      </c>
      <c r="D86" s="166">
        <v>9066</v>
      </c>
      <c r="E86" s="167" t="s">
        <v>226</v>
      </c>
      <c r="F86" s="168" t="s">
        <v>224</v>
      </c>
      <c r="G86" s="169" t="s">
        <v>227</v>
      </c>
      <c r="H86" s="170" t="s">
        <v>152</v>
      </c>
    </row>
    <row r="87" spans="1:8" ht="15" hidden="1" customHeight="1" thickBot="1" x14ac:dyDescent="0.35">
      <c r="A87" s="483"/>
      <c r="B87" s="456"/>
      <c r="C87" s="171" t="s">
        <v>228</v>
      </c>
      <c r="D87" s="172"/>
      <c r="E87" s="173"/>
      <c r="F87" s="173"/>
      <c r="G87" s="173"/>
      <c r="H87" s="174"/>
    </row>
    <row r="88" spans="1:8" ht="115.2" x14ac:dyDescent="0.3">
      <c r="A88" s="496" t="s">
        <v>77</v>
      </c>
      <c r="B88" s="486" t="s">
        <v>79</v>
      </c>
      <c r="C88" s="488" t="s">
        <v>80</v>
      </c>
      <c r="D88" s="147">
        <v>9070</v>
      </c>
      <c r="E88" s="127" t="s">
        <v>229</v>
      </c>
      <c r="F88" s="128" t="s">
        <v>156</v>
      </c>
      <c r="G88" s="148" t="s">
        <v>230</v>
      </c>
      <c r="H88" s="130" t="s">
        <v>152</v>
      </c>
    </row>
    <row r="89" spans="1:8" ht="43.2" x14ac:dyDescent="0.3">
      <c r="A89" s="497"/>
      <c r="B89" s="495"/>
      <c r="C89" s="489"/>
      <c r="D89" s="118">
        <v>9072</v>
      </c>
      <c r="E89" s="113" t="s">
        <v>231</v>
      </c>
      <c r="F89" s="114" t="s">
        <v>156</v>
      </c>
      <c r="G89" s="116" t="s">
        <v>232</v>
      </c>
      <c r="H89" s="131" t="s">
        <v>152</v>
      </c>
    </row>
    <row r="90" spans="1:8" ht="115.2" x14ac:dyDescent="0.3">
      <c r="A90" s="497"/>
      <c r="B90" s="495"/>
      <c r="C90" s="490" t="s">
        <v>84</v>
      </c>
      <c r="D90" s="118">
        <v>9071</v>
      </c>
      <c r="E90" s="113" t="s">
        <v>233</v>
      </c>
      <c r="F90" s="114" t="s">
        <v>156</v>
      </c>
      <c r="G90" s="116" t="s">
        <v>234</v>
      </c>
      <c r="H90" s="131" t="s">
        <v>152</v>
      </c>
    </row>
    <row r="91" spans="1:8" ht="43.2" x14ac:dyDescent="0.3">
      <c r="A91" s="497"/>
      <c r="B91" s="495"/>
      <c r="C91" s="489"/>
      <c r="D91" s="118">
        <v>9073</v>
      </c>
      <c r="E91" s="113" t="s">
        <v>235</v>
      </c>
      <c r="F91" s="114" t="s">
        <v>156</v>
      </c>
      <c r="G91" s="116" t="s">
        <v>236</v>
      </c>
      <c r="H91" s="131" t="s">
        <v>152</v>
      </c>
    </row>
    <row r="92" spans="1:8" ht="115.2" x14ac:dyDescent="0.3">
      <c r="A92" s="497"/>
      <c r="B92" s="495"/>
      <c r="C92" s="490" t="s">
        <v>87</v>
      </c>
      <c r="D92" s="118">
        <v>9074</v>
      </c>
      <c r="E92" s="113" t="s">
        <v>237</v>
      </c>
      <c r="F92" s="114" t="s">
        <v>156</v>
      </c>
      <c r="G92" s="116" t="s">
        <v>238</v>
      </c>
      <c r="H92" s="131" t="s">
        <v>152</v>
      </c>
    </row>
    <row r="93" spans="1:8" ht="43.2" x14ac:dyDescent="0.3">
      <c r="A93" s="497"/>
      <c r="B93" s="495"/>
      <c r="C93" s="489"/>
      <c r="D93" s="118">
        <v>9075</v>
      </c>
      <c r="E93" s="113" t="s">
        <v>239</v>
      </c>
      <c r="F93" s="114" t="s">
        <v>156</v>
      </c>
      <c r="G93" s="116" t="s">
        <v>240</v>
      </c>
      <c r="H93" s="131" t="s">
        <v>152</v>
      </c>
    </row>
    <row r="94" spans="1:8" ht="115.2" x14ac:dyDescent="0.3">
      <c r="A94" s="497"/>
      <c r="B94" s="495"/>
      <c r="C94" s="490" t="s">
        <v>90</v>
      </c>
      <c r="D94" s="350">
        <v>9076</v>
      </c>
      <c r="E94" s="113" t="s">
        <v>241</v>
      </c>
      <c r="F94" s="114" t="s">
        <v>156</v>
      </c>
      <c r="G94" s="116" t="s">
        <v>242</v>
      </c>
      <c r="H94" s="131" t="s">
        <v>152</v>
      </c>
    </row>
    <row r="95" spans="1:8" ht="43.2" x14ac:dyDescent="0.3">
      <c r="A95" s="497"/>
      <c r="B95" s="495"/>
      <c r="C95" s="489"/>
      <c r="D95" s="350">
        <v>9077</v>
      </c>
      <c r="E95" s="113" t="s">
        <v>243</v>
      </c>
      <c r="F95" s="114" t="s">
        <v>156</v>
      </c>
      <c r="G95" s="116" t="s">
        <v>244</v>
      </c>
      <c r="H95" s="131" t="s">
        <v>152</v>
      </c>
    </row>
    <row r="96" spans="1:8" ht="115.2" x14ac:dyDescent="0.3">
      <c r="A96" s="497"/>
      <c r="B96" s="495"/>
      <c r="C96" s="490" t="s">
        <v>93</v>
      </c>
      <c r="D96" s="350">
        <v>9078</v>
      </c>
      <c r="E96" s="113" t="s">
        <v>245</v>
      </c>
      <c r="F96" s="114" t="s">
        <v>156</v>
      </c>
      <c r="G96" s="116" t="s">
        <v>246</v>
      </c>
      <c r="H96" s="131" t="s">
        <v>152</v>
      </c>
    </row>
    <row r="97" spans="1:8" ht="43.2" x14ac:dyDescent="0.3">
      <c r="A97" s="497"/>
      <c r="B97" s="495"/>
      <c r="C97" s="489"/>
      <c r="D97" s="350">
        <v>9079</v>
      </c>
      <c r="E97" s="113" t="s">
        <v>247</v>
      </c>
      <c r="F97" s="114" t="s">
        <v>156</v>
      </c>
      <c r="G97" s="116" t="s">
        <v>248</v>
      </c>
      <c r="H97" s="131" t="s">
        <v>152</v>
      </c>
    </row>
    <row r="98" spans="1:8" ht="115.2" x14ac:dyDescent="0.3">
      <c r="A98" s="497"/>
      <c r="B98" s="495"/>
      <c r="C98" s="490" t="s">
        <v>96</v>
      </c>
      <c r="D98" s="350">
        <v>9080</v>
      </c>
      <c r="E98" s="113" t="s">
        <v>249</v>
      </c>
      <c r="F98" s="114" t="s">
        <v>156</v>
      </c>
      <c r="G98" s="116" t="s">
        <v>250</v>
      </c>
      <c r="H98" s="131" t="s">
        <v>152</v>
      </c>
    </row>
    <row r="99" spans="1:8" ht="43.2" x14ac:dyDescent="0.3">
      <c r="A99" s="497"/>
      <c r="B99" s="495"/>
      <c r="C99" s="489"/>
      <c r="D99" s="350">
        <v>9081</v>
      </c>
      <c r="E99" s="113" t="s">
        <v>251</v>
      </c>
      <c r="F99" s="114" t="s">
        <v>156</v>
      </c>
      <c r="G99" s="116" t="s">
        <v>252</v>
      </c>
      <c r="H99" s="131" t="s">
        <v>152</v>
      </c>
    </row>
    <row r="100" spans="1:8" ht="115.2" x14ac:dyDescent="0.3">
      <c r="A100" s="497"/>
      <c r="B100" s="495"/>
      <c r="C100" s="490" t="s">
        <v>99</v>
      </c>
      <c r="D100" s="350">
        <v>9082</v>
      </c>
      <c r="E100" s="113" t="s">
        <v>253</v>
      </c>
      <c r="F100" s="114" t="s">
        <v>156</v>
      </c>
      <c r="G100" s="116" t="s">
        <v>254</v>
      </c>
      <c r="H100" s="131" t="s">
        <v>152</v>
      </c>
    </row>
    <row r="101" spans="1:8" ht="43.8" thickBot="1" x14ac:dyDescent="0.35">
      <c r="A101" s="498"/>
      <c r="B101" s="495"/>
      <c r="C101" s="489"/>
      <c r="D101" s="350">
        <v>9083</v>
      </c>
      <c r="E101" s="113" t="s">
        <v>255</v>
      </c>
      <c r="F101" s="114" t="s">
        <v>156</v>
      </c>
      <c r="G101" s="116" t="s">
        <v>256</v>
      </c>
      <c r="H101" s="131" t="s">
        <v>152</v>
      </c>
    </row>
    <row r="102" spans="1:8" ht="15" hidden="1" thickBot="1" x14ac:dyDescent="0.35">
      <c r="A102" s="175"/>
      <c r="B102" s="487"/>
      <c r="C102" s="149" t="s">
        <v>257</v>
      </c>
      <c r="D102" s="150"/>
      <c r="E102" s="132"/>
      <c r="F102" s="132"/>
      <c r="G102" s="132"/>
      <c r="H102" s="133"/>
    </row>
    <row r="103" spans="1:8" ht="144.6" thickBot="1" x14ac:dyDescent="0.35">
      <c r="A103" s="176" t="s">
        <v>102</v>
      </c>
      <c r="B103" s="226" t="s">
        <v>103</v>
      </c>
      <c r="C103" s="195" t="s">
        <v>105</v>
      </c>
      <c r="D103" s="155">
        <v>9084</v>
      </c>
      <c r="E103" s="136" t="s">
        <v>258</v>
      </c>
      <c r="F103" s="137" t="s">
        <v>156</v>
      </c>
      <c r="G103" s="138" t="s">
        <v>259</v>
      </c>
      <c r="H103" s="139" t="s">
        <v>152</v>
      </c>
    </row>
    <row r="104" spans="1:8" ht="40.200000000000003" thickBot="1" x14ac:dyDescent="0.35">
      <c r="A104" s="177">
        <v>17</v>
      </c>
      <c r="B104" s="61" t="s">
        <v>108</v>
      </c>
      <c r="C104" s="194" t="s">
        <v>110</v>
      </c>
      <c r="D104" s="155">
        <v>9085</v>
      </c>
      <c r="E104" s="136" t="s">
        <v>260</v>
      </c>
      <c r="F104" s="137" t="s">
        <v>261</v>
      </c>
      <c r="G104" s="138" t="s">
        <v>262</v>
      </c>
      <c r="H104" s="139" t="s">
        <v>152</v>
      </c>
    </row>
    <row r="105" spans="1:8" ht="86.4" x14ac:dyDescent="0.3">
      <c r="A105" s="482">
        <v>18</v>
      </c>
      <c r="B105" s="484" t="s">
        <v>263</v>
      </c>
      <c r="C105" s="491" t="s">
        <v>113</v>
      </c>
      <c r="D105" s="157">
        <v>9086</v>
      </c>
      <c r="E105" s="158" t="s">
        <v>264</v>
      </c>
      <c r="F105" s="159" t="s">
        <v>265</v>
      </c>
      <c r="G105" s="164" t="s">
        <v>266</v>
      </c>
      <c r="H105" s="165" t="s">
        <v>152</v>
      </c>
    </row>
    <row r="106" spans="1:8" ht="101.4" thickBot="1" x14ac:dyDescent="0.35">
      <c r="A106" s="483"/>
      <c r="B106" s="485"/>
      <c r="C106" s="492"/>
      <c r="D106" s="178">
        <v>9087</v>
      </c>
      <c r="E106" s="179" t="s">
        <v>267</v>
      </c>
      <c r="F106" s="180" t="s">
        <v>268</v>
      </c>
      <c r="G106" s="185" t="s">
        <v>269</v>
      </c>
      <c r="H106" s="174" t="s">
        <v>152</v>
      </c>
    </row>
    <row r="107" spans="1:8" ht="100.8" x14ac:dyDescent="0.3">
      <c r="A107" s="482">
        <v>19</v>
      </c>
      <c r="B107" s="162" t="s">
        <v>116</v>
      </c>
      <c r="C107" s="484" t="s">
        <v>117</v>
      </c>
      <c r="D107" s="147">
        <v>9088</v>
      </c>
      <c r="E107" s="127" t="s">
        <v>270</v>
      </c>
      <c r="F107" s="128" t="s">
        <v>271</v>
      </c>
      <c r="G107" s="148" t="s">
        <v>272</v>
      </c>
      <c r="H107" s="130" t="s">
        <v>152</v>
      </c>
    </row>
    <row r="108" spans="1:8" ht="29.4" thickBot="1" x14ac:dyDescent="0.35">
      <c r="A108" s="483"/>
      <c r="B108" s="171"/>
      <c r="C108" s="485"/>
      <c r="D108" s="150">
        <v>9089</v>
      </c>
      <c r="E108" s="151" t="s">
        <v>273</v>
      </c>
      <c r="F108" s="152" t="s">
        <v>274</v>
      </c>
      <c r="G108" s="153" t="s">
        <v>275</v>
      </c>
      <c r="H108" s="133" t="s">
        <v>152</v>
      </c>
    </row>
    <row r="109" spans="1:8" x14ac:dyDescent="0.3">
      <c r="A109" s="334"/>
      <c r="B109" s="342"/>
      <c r="C109" s="186"/>
      <c r="D109" s="186"/>
    </row>
  </sheetData>
  <mergeCells count="45">
    <mergeCell ref="A3:A7"/>
    <mergeCell ref="B3:B7"/>
    <mergeCell ref="A10:A23"/>
    <mergeCell ref="B10:B23"/>
    <mergeCell ref="C11:C14"/>
    <mergeCell ref="C15:C18"/>
    <mergeCell ref="C20:C23"/>
    <mergeCell ref="A24:A34"/>
    <mergeCell ref="B24:B34"/>
    <mergeCell ref="C25:C33"/>
    <mergeCell ref="A35:A45"/>
    <mergeCell ref="B35:B45"/>
    <mergeCell ref="C36:C44"/>
    <mergeCell ref="C57:C62"/>
    <mergeCell ref="A66:A72"/>
    <mergeCell ref="B66:B72"/>
    <mergeCell ref="C67:C71"/>
    <mergeCell ref="A46:A55"/>
    <mergeCell ref="B46:B55"/>
    <mergeCell ref="A56:A63"/>
    <mergeCell ref="B56:B63"/>
    <mergeCell ref="C100:C101"/>
    <mergeCell ref="A88:A101"/>
    <mergeCell ref="A73:A74"/>
    <mergeCell ref="B73:B74"/>
    <mergeCell ref="A77:A78"/>
    <mergeCell ref="B77:B78"/>
    <mergeCell ref="A75:A76"/>
    <mergeCell ref="B75:B76"/>
    <mergeCell ref="A107:A108"/>
    <mergeCell ref="C107:C108"/>
    <mergeCell ref="C75:C76"/>
    <mergeCell ref="C88:C89"/>
    <mergeCell ref="C90:C91"/>
    <mergeCell ref="C92:C93"/>
    <mergeCell ref="C94:C95"/>
    <mergeCell ref="C96:C97"/>
    <mergeCell ref="A105:A106"/>
    <mergeCell ref="B105:B106"/>
    <mergeCell ref="C105:C106"/>
    <mergeCell ref="C77:C78"/>
    <mergeCell ref="A84:A87"/>
    <mergeCell ref="B84:B87"/>
    <mergeCell ref="B88:B102"/>
    <mergeCell ref="C98:C99"/>
  </mergeCells>
  <pageMargins left="0.7" right="0.7" top="0.78740157499999996" bottom="0.78740157499999996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C19"/>
  <sheetViews>
    <sheetView workbookViewId="0"/>
  </sheetViews>
  <sheetFormatPr baseColWidth="10" defaultColWidth="11.44140625" defaultRowHeight="14.4" x14ac:dyDescent="0.3"/>
  <sheetData>
    <row r="1" spans="1:1" x14ac:dyDescent="0.3">
      <c r="A1" s="47" t="s">
        <v>276</v>
      </c>
    </row>
    <row r="19" spans="3:3" x14ac:dyDescent="0.3">
      <c r="C19" t="s">
        <v>277</v>
      </c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C26"/>
  <sheetViews>
    <sheetView workbookViewId="0"/>
  </sheetViews>
  <sheetFormatPr baseColWidth="10" defaultColWidth="11.44140625" defaultRowHeight="14.4" x14ac:dyDescent="0.3"/>
  <sheetData>
    <row r="1" spans="1:1" x14ac:dyDescent="0.3">
      <c r="A1" s="47" t="s">
        <v>278</v>
      </c>
    </row>
    <row r="24" spans="3:3" x14ac:dyDescent="0.3">
      <c r="C24" t="s">
        <v>279</v>
      </c>
    </row>
    <row r="26" spans="3:3" x14ac:dyDescent="0.3">
      <c r="C26" s="101"/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B15"/>
  <sheetViews>
    <sheetView workbookViewId="0"/>
  </sheetViews>
  <sheetFormatPr baseColWidth="10" defaultColWidth="11.44140625" defaultRowHeight="14.4" x14ac:dyDescent="0.3"/>
  <sheetData>
    <row r="1" spans="1:2" x14ac:dyDescent="0.3">
      <c r="A1" s="47" t="s">
        <v>281</v>
      </c>
    </row>
    <row r="15" spans="1:2" x14ac:dyDescent="0.3">
      <c r="B15" t="s">
        <v>282</v>
      </c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C23"/>
  <sheetViews>
    <sheetView workbookViewId="0"/>
  </sheetViews>
  <sheetFormatPr baseColWidth="10" defaultColWidth="11.44140625" defaultRowHeight="14.4" x14ac:dyDescent="0.3"/>
  <sheetData>
    <row r="1" spans="1:1" x14ac:dyDescent="0.3">
      <c r="A1" s="47" t="s">
        <v>278</v>
      </c>
    </row>
    <row r="23" spans="3:3" x14ac:dyDescent="0.3">
      <c r="C23" t="s">
        <v>280</v>
      </c>
    </row>
  </sheetData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1BC29F2B0AD404A949C0BD791FC756D" ma:contentTypeVersion="11" ma:contentTypeDescription="Ein neues Dokument erstellen." ma:contentTypeScope="" ma:versionID="1b600ef6f7e0a48a43d50c3436fbe931">
  <xsd:schema xmlns:xsd="http://www.w3.org/2001/XMLSchema" xmlns:xs="http://www.w3.org/2001/XMLSchema" xmlns:p="http://schemas.microsoft.com/office/2006/metadata/properties" xmlns:ns2="6a05aa2a-1b19-427c-80bd-d81f0f31b782" xmlns:ns3="6f612efd-32c7-42bd-96ca-0f6f309d96d2" targetNamespace="http://schemas.microsoft.com/office/2006/metadata/properties" ma:root="true" ma:fieldsID="d50ab9dfbb115a3cd0d0a074332e9f9f" ns2:_="" ns3:_="">
    <xsd:import namespace="6a05aa2a-1b19-427c-80bd-d81f0f31b782"/>
    <xsd:import namespace="6f612efd-32c7-42bd-96ca-0f6f309d96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5aa2a-1b19-427c-80bd-d81f0f31b7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fe34f63d-8240-4614-aed5-5220c7f3fb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612efd-32c7-42bd-96ca-0f6f309d96d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fc2431f-7ac7-4fef-b34f-b5fecdb6a79c}" ma:internalName="TaxCatchAll" ma:showField="CatchAllData" ma:web="6f612efd-32c7-42bd-96ca-0f6f309d96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05aa2a-1b19-427c-80bd-d81f0f31b782">
      <Terms xmlns="http://schemas.microsoft.com/office/infopath/2007/PartnerControls"/>
    </lcf76f155ced4ddcb4097134ff3c332f>
    <TaxCatchAll xmlns="6f612efd-32c7-42bd-96ca-0f6f309d96d2" xsi:nil="true"/>
  </documentManagement>
</p:properties>
</file>

<file path=customXml/itemProps1.xml><?xml version="1.0" encoding="utf-8"?>
<ds:datastoreItem xmlns:ds="http://schemas.openxmlformats.org/officeDocument/2006/customXml" ds:itemID="{EF91E9CF-9C6E-4A45-9C42-F24FF1069A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05aa2a-1b19-427c-80bd-d81f0f31b782"/>
    <ds:schemaRef ds:uri="6f612efd-32c7-42bd-96ca-0f6f309d96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F156EE-47D3-4895-B2B4-21B0BA6F63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59481A-0328-488A-8C16-EA4881C5C345}">
  <ds:schemaRefs>
    <ds:schemaRef ds:uri="6a05aa2a-1b19-427c-80bd-d81f0f31b782"/>
    <ds:schemaRef ds:uri="http://purl.org/dc/dcmitype/"/>
    <ds:schemaRef ds:uri="http://purl.org/dc/elements/1.1/"/>
    <ds:schemaRef ds:uri="http://www.w3.org/XML/1998/namespace"/>
    <ds:schemaRef ds:uri="6f612efd-32c7-42bd-96ca-0f6f309d96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6</vt:i4>
      </vt:variant>
    </vt:vector>
  </HeadingPairs>
  <TitlesOfParts>
    <vt:vector size="24" baseType="lpstr">
      <vt:lpstr>Dashboard pour cas 2025</vt:lpstr>
      <vt:lpstr>Etudes</vt:lpstr>
      <vt:lpstr>Nombre interventions MEC</vt:lpstr>
      <vt:lpstr>2 cas sans MEC</vt:lpstr>
      <vt:lpstr>Filtersettings</vt:lpstr>
      <vt:lpstr>10 Différence de temps &gt;5 jours</vt:lpstr>
      <vt:lpstr>11 Diff temps &gt;20 jour ext</vt:lpstr>
      <vt:lpstr>12 cas sans prét. conseil d'adm</vt:lpstr>
      <vt:lpstr>11 Diff temps &gt;20 jour int</vt:lpstr>
      <vt:lpstr>13 cas sans conseil postth.</vt:lpstr>
      <vt:lpstr>14 réopérations</vt:lpstr>
      <vt:lpstr>15 résections</vt:lpstr>
      <vt:lpstr>16a OP conservatrices du sein</vt:lpstr>
      <vt:lpstr>16b mastectomies</vt:lpstr>
      <vt:lpstr>18 procédures SLN</vt:lpstr>
      <vt:lpstr>19 - CCIS avec ablation</vt:lpstr>
      <vt:lpstr>1a benigne Fälle</vt:lpstr>
      <vt:lpstr>Kliniknummer</vt:lpstr>
      <vt:lpstr>'Dashboard pour cas 2025'!_ftnref1</vt:lpstr>
      <vt:lpstr>'Dashboard pour cas 2025'!_ftnref2</vt:lpstr>
      <vt:lpstr>'Dashboard pour cas 2025'!Druckbereich</vt:lpstr>
      <vt:lpstr>'Dashboard pour cas 2025'!Drucktitel</vt:lpstr>
      <vt:lpstr>'Dashboard pour cas 2025'!Plausibilität</vt:lpstr>
      <vt:lpstr>Etudes!Studientyp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witschi mark</dc:creator>
  <cp:keywords/>
  <dc:description/>
  <cp:lastModifiedBy>Curtis Voelkle - Adjumed</cp:lastModifiedBy>
  <cp:revision/>
  <dcterms:created xsi:type="dcterms:W3CDTF">2014-02-27T10:10:59Z</dcterms:created>
  <dcterms:modified xsi:type="dcterms:W3CDTF">2026-03-02T12:33:50Z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0x01010061BC29F2B0AD404A949C0BD791FC756D</vt:lpwstr>
  </property>
  <property fmtid="{D5CDD505-2E9C-101B-9397-08002B2CF9AE}" pid="3" name="MediaServiceImageTags">
    <vt:lpwstr/>
  </property>
</Properties>
</file>